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\CARES ACT\Training - Conferences Webinars Presentations\Oct22 Guidance Sessions\"/>
    </mc:Choice>
  </mc:AlternateContent>
  <xr:revisionPtr revIDLastSave="0" documentId="13_ncr:1_{5796B9A0-6442-4804-86FC-1954DDD78981}" xr6:coauthVersionLast="45" xr6:coauthVersionMax="47" xr10:uidLastSave="{00000000-0000-0000-0000-000000000000}"/>
  <bookViews>
    <workbookView xWindow="29880" yWindow="1080" windowWidth="21600" windowHeight="11385" tabRatio="834" activeTab="1" xr2:uid="{2D016DA5-B5AE-4158-8DCD-584A2C8693BF}"/>
  </bookViews>
  <sheets>
    <sheet name="Training Overview" sheetId="15" r:id="rId1"/>
    <sheet name="Grant Tracking Directions" sheetId="1" r:id="rId2"/>
    <sheet name="Summary" sheetId="5" r:id="rId3"/>
    <sheet name="ESSER II Base" sheetId="6" r:id="rId4"/>
    <sheet name="ESSER II Supp" sheetId="7" r:id="rId5"/>
    <sheet name="ESSER II Spec Needs" sheetId="8" r:id="rId6"/>
    <sheet name="process notes" sheetId="4" r:id="rId7"/>
    <sheet name="Cash Request Directions" sheetId="13" r:id="rId8"/>
    <sheet name="Cash Request Expenditures" sheetId="14" r:id="rId9"/>
  </sheets>
  <definedNames>
    <definedName name="_xlnm._FilterDatabase" localSheetId="8" hidden="1">'Cash Request Expenditures'!$A$1:$Q$1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5" l="1"/>
  <c r="K4" i="5"/>
  <c r="I4" i="5"/>
  <c r="G4" i="5"/>
  <c r="E6" i="5"/>
  <c r="E4" i="5"/>
  <c r="M5" i="8"/>
  <c r="L5" i="8"/>
  <c r="K5" i="8"/>
  <c r="J5" i="8"/>
  <c r="I5" i="8"/>
  <c r="H5" i="8"/>
  <c r="G5" i="8"/>
  <c r="F5" i="8"/>
  <c r="N3" i="8"/>
  <c r="D6" i="5" s="1"/>
  <c r="M25" i="8"/>
  <c r="L25" i="8"/>
  <c r="K25" i="8"/>
  <c r="J25" i="8"/>
  <c r="I25" i="8"/>
  <c r="H25" i="8"/>
  <c r="G25" i="8"/>
  <c r="F25" i="8"/>
  <c r="H24" i="8"/>
  <c r="N8" i="8"/>
  <c r="F6" i="5" s="1"/>
  <c r="F9" i="5" s="1"/>
  <c r="M25" i="7"/>
  <c r="L25" i="7"/>
  <c r="K25" i="7"/>
  <c r="J25" i="7"/>
  <c r="I25" i="7"/>
  <c r="H25" i="7"/>
  <c r="G25" i="7"/>
  <c r="F25" i="7"/>
  <c r="M24" i="7"/>
  <c r="L24" i="7"/>
  <c r="K24" i="7"/>
  <c r="J24" i="7"/>
  <c r="I24" i="7"/>
  <c r="H24" i="7"/>
  <c r="G24" i="7"/>
  <c r="F24" i="7"/>
  <c r="M5" i="7"/>
  <c r="L5" i="7"/>
  <c r="K5" i="7"/>
  <c r="J5" i="7"/>
  <c r="I5" i="7"/>
  <c r="H5" i="7"/>
  <c r="G5" i="7"/>
  <c r="F5" i="7"/>
  <c r="F5" i="6"/>
  <c r="H5" i="6"/>
  <c r="I5" i="6"/>
  <c r="J5" i="6"/>
  <c r="L5" i="6"/>
  <c r="M5" i="6"/>
  <c r="G5" i="6"/>
  <c r="K4" i="6"/>
  <c r="K25" i="6" s="1"/>
  <c r="N12" i="6"/>
  <c r="N13" i="6"/>
  <c r="N14" i="6"/>
  <c r="N15" i="6"/>
  <c r="N16" i="6"/>
  <c r="N17" i="6"/>
  <c r="N18" i="6"/>
  <c r="N19" i="6"/>
  <c r="N20" i="6"/>
  <c r="N21" i="6"/>
  <c r="N22" i="6"/>
  <c r="N23" i="6"/>
  <c r="H25" i="6"/>
  <c r="I25" i="6"/>
  <c r="J25" i="6"/>
  <c r="L25" i="6"/>
  <c r="M25" i="6"/>
  <c r="E25" i="8"/>
  <c r="D25" i="8"/>
  <c r="M24" i="8"/>
  <c r="L24" i="8"/>
  <c r="J24" i="8"/>
  <c r="F24" i="8"/>
  <c r="N8" i="7"/>
  <c r="N3" i="7"/>
  <c r="D5" i="5" s="1"/>
  <c r="M24" i="6"/>
  <c r="L24" i="6"/>
  <c r="K24" i="6"/>
  <c r="J24" i="6"/>
  <c r="I24" i="6"/>
  <c r="H24" i="6"/>
  <c r="G11" i="6"/>
  <c r="F11" i="6"/>
  <c r="G10" i="6"/>
  <c r="F10" i="6"/>
  <c r="N9" i="6"/>
  <c r="H4" i="5" s="1"/>
  <c r="O4" i="5" s="1"/>
  <c r="G8" i="6"/>
  <c r="F8" i="6"/>
  <c r="N3" i="6"/>
  <c r="L9" i="5"/>
  <c r="J9" i="5"/>
  <c r="O5" i="5"/>
  <c r="D4" i="5"/>
  <c r="D9" i="4"/>
  <c r="N25" i="7" l="1"/>
  <c r="N5" i="8"/>
  <c r="K5" i="6"/>
  <c r="N5" i="6" s="1"/>
  <c r="O6" i="5"/>
  <c r="P6" i="5" s="1"/>
  <c r="N25" i="8"/>
  <c r="P5" i="5"/>
  <c r="G24" i="8"/>
  <c r="I24" i="8"/>
  <c r="K24" i="8"/>
  <c r="N5" i="7"/>
  <c r="N24" i="7"/>
  <c r="F24" i="6"/>
  <c r="G24" i="6"/>
  <c r="P4" i="5"/>
  <c r="N11" i="6"/>
  <c r="G25" i="6"/>
  <c r="N10" i="6"/>
  <c r="J36" i="6" s="1"/>
  <c r="F25" i="6"/>
  <c r="H9" i="5"/>
  <c r="N8" i="6"/>
  <c r="C44" i="6" s="1"/>
  <c r="D9" i="5"/>
  <c r="O9" i="5" l="1"/>
  <c r="P9" i="5"/>
  <c r="N24" i="8"/>
  <c r="N24" i="6"/>
  <c r="C45" i="6"/>
  <c r="N25" i="6"/>
</calcChain>
</file>

<file path=xl/sharedStrings.xml><?xml version="1.0" encoding="utf-8"?>
<sst xmlns="http://schemas.openxmlformats.org/spreadsheetml/2006/main" count="598" uniqueCount="218">
  <si>
    <t>Step 1</t>
  </si>
  <si>
    <t>Step 2</t>
  </si>
  <si>
    <t>Step 3</t>
  </si>
  <si>
    <t>Name</t>
  </si>
  <si>
    <t>Project #</t>
  </si>
  <si>
    <t>Total Remaining</t>
  </si>
  <si>
    <t>start</t>
  </si>
  <si>
    <t>21-22</t>
  </si>
  <si>
    <t>balance</t>
  </si>
  <si>
    <t>PROJECT NUMBER</t>
  </si>
  <si>
    <t>original</t>
  </si>
  <si>
    <t>transfers</t>
  </si>
  <si>
    <t>adjustments</t>
  </si>
  <si>
    <t>Salaries</t>
  </si>
  <si>
    <t>Benefits</t>
  </si>
  <si>
    <t>purchased services</t>
  </si>
  <si>
    <t>property</t>
  </si>
  <si>
    <t>other purchased</t>
  </si>
  <si>
    <t>supplies</t>
  </si>
  <si>
    <t>property &amp; equip</t>
  </si>
  <si>
    <t>other objects</t>
  </si>
  <si>
    <t>Base Allocation</t>
  </si>
  <si>
    <t>Cash Reqest 1</t>
  </si>
  <si>
    <t>Total spent</t>
  </si>
  <si>
    <t>Total remaining</t>
  </si>
  <si>
    <t>Need to ask for Amendment for ESSER III lost instructional time move that 457000 to salaries and benefits</t>
  </si>
  <si>
    <t>county deposited all 785 and 775 to 7750 in error</t>
  </si>
  <si>
    <t>deposit amount</t>
  </si>
  <si>
    <t>corrected</t>
  </si>
  <si>
    <t>esser iii NEEDS AMENDMENT THEN CASH REQUEST</t>
  </si>
  <si>
    <t>SEE 215 22-23 FOR CASH REQUEST NEEDS</t>
  </si>
  <si>
    <t>Esser III base amendment submitted 2nd time</t>
  </si>
  <si>
    <t>THIS NEEDS IMMEDIATE CASH REQUEST ONCE IT IS APPROVED</t>
  </si>
  <si>
    <t>Cash Requests Needed</t>
  </si>
  <si>
    <t>Esser III what is the amended budget???</t>
  </si>
  <si>
    <t>need to do another ESSEr III amendment this one to 787  for a 942 mDA charge in the 300 obj code then cash request, due 785 cash request first as it is much bigger.</t>
  </si>
  <si>
    <t>Date</t>
  </si>
  <si>
    <t>Billed</t>
  </si>
  <si>
    <t>Total Billed</t>
  </si>
  <si>
    <t>ESSER II Base</t>
  </si>
  <si>
    <t>ESSER II Supplemental</t>
  </si>
  <si>
    <t>ESSER II Special Needs</t>
  </si>
  <si>
    <t>expense date</t>
  </si>
  <si>
    <t>cash request 2</t>
  </si>
  <si>
    <t>cash request 3</t>
  </si>
  <si>
    <t>cash request 4</t>
  </si>
  <si>
    <t>cash request 5</t>
  </si>
  <si>
    <t>what egrants says</t>
  </si>
  <si>
    <t>billed as 100 benefits should have been 200 benefits</t>
  </si>
  <si>
    <t>6126 cash 1</t>
  </si>
  <si>
    <t>GRANT PERIOD:</t>
  </si>
  <si>
    <t>1/5/2021 - 9/30/2023</t>
  </si>
  <si>
    <t>1/1/2021 - 11/10/2023</t>
  </si>
  <si>
    <t>updated</t>
  </si>
  <si>
    <t>6-7-22 jt</t>
  </si>
  <si>
    <t>Funds must be obligated by September 30, 2023 and fully liquidated by November 10, 2023</t>
  </si>
  <si>
    <t>not sure about cash 1 think I deleted it - todd did it</t>
  </si>
  <si>
    <t>Spending</t>
  </si>
  <si>
    <t>before 7-1-21</t>
  </si>
  <si>
    <t>spending up to 6/21</t>
  </si>
  <si>
    <t>up to 3-31-22</t>
  </si>
  <si>
    <t>so far in 21-22</t>
  </si>
  <si>
    <t>billed in cash 1</t>
  </si>
  <si>
    <t>billed in cash 2 &amp; 3</t>
  </si>
  <si>
    <t>200 Employee Benefits</t>
  </si>
  <si>
    <t>300 Purchased Professional and Technical</t>
  </si>
  <si>
    <t>400 Purchased Property Services</t>
  </si>
  <si>
    <t>500 Other Purchased Services</t>
  </si>
  <si>
    <t>600 Supplies</t>
  </si>
  <si>
    <t>700 Property &amp; Equipment</t>
  </si>
  <si>
    <t>800 Other Objects</t>
  </si>
  <si>
    <t>ESSER III Supp</t>
  </si>
  <si>
    <t>need to amend to move to salaries &amp; benefits</t>
  </si>
  <si>
    <t>Purchase furniture to improve social distancing within the classrooms. Replace carpet with tile flooring to increase ability to sanitize.</t>
  </si>
  <si>
    <t>current 400</t>
  </si>
  <si>
    <t>Project</t>
  </si>
  <si>
    <t>Project Description</t>
  </si>
  <si>
    <t>Fund</t>
  </si>
  <si>
    <t>Org</t>
  </si>
  <si>
    <t>Accounting</t>
  </si>
  <si>
    <t>Object</t>
  </si>
  <si>
    <t>Doc #/Line #</t>
  </si>
  <si>
    <t>Description</t>
  </si>
  <si>
    <t>Vendor</t>
  </si>
  <si>
    <t>Period</t>
  </si>
  <si>
    <t>Amount</t>
  </si>
  <si>
    <t>ESSER II - Basic</t>
  </si>
  <si>
    <t>Payroll Expenditure</t>
  </si>
  <si>
    <t>Employer Contributions</t>
  </si>
  <si>
    <t>E 775-1000</t>
  </si>
  <si>
    <t>PR 210604 294</t>
  </si>
  <si>
    <t>PR 210604 295</t>
  </si>
  <si>
    <t>PR 210604 296</t>
  </si>
  <si>
    <t>PR 210604 297</t>
  </si>
  <si>
    <t>PR 210604 298</t>
  </si>
  <si>
    <t>E 775-2300</t>
  </si>
  <si>
    <t>PR 210604 299</t>
  </si>
  <si>
    <t>PR 210604 300</t>
  </si>
  <si>
    <t>PR 210604 301</t>
  </si>
  <si>
    <t>PR 210604 302</t>
  </si>
  <si>
    <t>PR 210604 303</t>
  </si>
  <si>
    <t>E 775-2400</t>
  </si>
  <si>
    <t>PR 210604 304</t>
  </si>
  <si>
    <t>PR 210604 305</t>
  </si>
  <si>
    <t>PR 210604 306</t>
  </si>
  <si>
    <t>PR 210604 307</t>
  </si>
  <si>
    <t>PR 210604 308</t>
  </si>
  <si>
    <t>PR 210604 333</t>
  </si>
  <si>
    <t>PR 210604 334</t>
  </si>
  <si>
    <t>PR 210604 335</t>
  </si>
  <si>
    <t>PR 210604 336</t>
  </si>
  <si>
    <t>PR 210604 337</t>
  </si>
  <si>
    <t>PR 210604 338</t>
  </si>
  <si>
    <t>PR 210604 339</t>
  </si>
  <si>
    <t>E 775-2134</t>
  </si>
  <si>
    <t>JV 101285  12</t>
  </si>
  <si>
    <t>ESSER II Nursing Services</t>
  </si>
  <si>
    <t>JV 101285  13</t>
  </si>
  <si>
    <t>JV 101285  14</t>
  </si>
  <si>
    <t>JV 101285  15</t>
  </si>
  <si>
    <t>JV 101285  16</t>
  </si>
  <si>
    <t>JV 101285  17</t>
  </si>
  <si>
    <t>PR 210604 353</t>
  </si>
  <si>
    <t>PR 210604 354</t>
  </si>
  <si>
    <t>PR 210604 355</t>
  </si>
  <si>
    <t>PR 210604 356</t>
  </si>
  <si>
    <t>PR 210604 357</t>
  </si>
  <si>
    <t>PR 210604 358</t>
  </si>
  <si>
    <t>JV 101285  10</t>
  </si>
  <si>
    <t>ESSER II Tech Purchases</t>
  </si>
  <si>
    <t>JV 101285  11</t>
  </si>
  <si>
    <t>PR 210604 359</t>
  </si>
  <si>
    <t>PR 210604 360</t>
  </si>
  <si>
    <t>PR 210604 361</t>
  </si>
  <si>
    <t>PR 210604 362</t>
  </si>
  <si>
    <t>PR 210604 363</t>
  </si>
  <si>
    <t>PR 210604 364</t>
  </si>
  <si>
    <t>PR 210604 365</t>
  </si>
  <si>
    <t>PR 210604 366</t>
  </si>
  <si>
    <t>PR 210604 367</t>
  </si>
  <si>
    <t>PR 210604 384</t>
  </si>
  <si>
    <t>PR 210604 385</t>
  </si>
  <si>
    <t>PR 210604 386</t>
  </si>
  <si>
    <t>PR 210604 387</t>
  </si>
  <si>
    <t>PR 210604 388</t>
  </si>
  <si>
    <t>PR 210604 389</t>
  </si>
  <si>
    <t>PR 210604 390</t>
  </si>
  <si>
    <t>PR 210604 391</t>
  </si>
  <si>
    <t>PR 210604 392</t>
  </si>
  <si>
    <t>PR 210604 393</t>
  </si>
  <si>
    <t>Ned to fix ESSER II CASH Request 5-19-22</t>
  </si>
  <si>
    <t>Other</t>
  </si>
  <si>
    <t>Filter or sort to determine how much in each category you are requesting</t>
  </si>
  <si>
    <t>Label each line with category and amount of total to be traceable</t>
  </si>
  <si>
    <t>cash request number and line amount</t>
  </si>
  <si>
    <t>ESSER II cash request 1 - 22250</t>
  </si>
  <si>
    <t>Esser II Cash Request 1 - 3927</t>
  </si>
  <si>
    <t>ESSER II cash request 1 - 49000</t>
  </si>
  <si>
    <t>ESSER II cash request 1 - 6126</t>
  </si>
  <si>
    <t>ESSER II cash Request 1 - 3927</t>
  </si>
  <si>
    <t>ESSER II Cash Request 1 - 3927</t>
  </si>
  <si>
    <t>ESSER II cash request 1 - 23000</t>
  </si>
  <si>
    <t>ESSER II Cash request 1 - 4424 sb 4224</t>
  </si>
  <si>
    <t>Esser II cash request 1 - 31724</t>
  </si>
  <si>
    <t>ESSER ii cash request 1 - 131806</t>
  </si>
  <si>
    <t>majority chromebooks and software</t>
  </si>
  <si>
    <t>Ideas and examples for Grant Tracking</t>
  </si>
  <si>
    <t>Ideas and examples for Cash Request Tracking</t>
  </si>
  <si>
    <t xml:space="preserve">Notes on E Grants </t>
  </si>
  <si>
    <t>leave blank if no change</t>
  </si>
  <si>
    <t>Amended allocations (leave blank if no change)</t>
  </si>
  <si>
    <t>cash request 6</t>
  </si>
  <si>
    <t>cash request 7</t>
  </si>
  <si>
    <t>cash request 8</t>
  </si>
  <si>
    <t>cash request 9</t>
  </si>
  <si>
    <t>cash request 10</t>
  </si>
  <si>
    <t>cash request 11</t>
  </si>
  <si>
    <t>cash request 12</t>
  </si>
  <si>
    <t>cash request 13</t>
  </si>
  <si>
    <t>cash request 14</t>
  </si>
  <si>
    <t>cash request 15</t>
  </si>
  <si>
    <t>cash request 16</t>
  </si>
  <si>
    <t>Total amendment changes (should be zero)</t>
  </si>
  <si>
    <t>ESSER Grant Summary</t>
  </si>
  <si>
    <t xml:space="preserve">TOTALS </t>
  </si>
  <si>
    <t>How to copy a tab (excel tricks)</t>
  </si>
  <si>
    <t>Print GAN from Egrants staple to folder</t>
  </si>
  <si>
    <t>Step 4</t>
  </si>
  <si>
    <t>sample attached</t>
  </si>
  <si>
    <t>Step 5</t>
  </si>
  <si>
    <t xml:space="preserve">Each cash request should have it's own document detailing the request </t>
  </si>
  <si>
    <t>see example</t>
  </si>
  <si>
    <t>Note:</t>
  </si>
  <si>
    <t>make sure all project begin/end dates are removed in Black Mountain</t>
  </si>
  <si>
    <t xml:space="preserve">Step 4 </t>
  </si>
  <si>
    <t>Do cash request by 25th of the month for payment in the next month</t>
  </si>
  <si>
    <t>Sample spreadsheet/workbook</t>
  </si>
  <si>
    <t>Tricks for viewing/printing E Grants</t>
  </si>
  <si>
    <t>*</t>
  </si>
  <si>
    <t>Pull expenditures by date by project code into excel from Black Mountain*</t>
  </si>
  <si>
    <t>Save as a new file name it  by Grant and number of request ie: ESSER II Base Cash 1</t>
  </si>
  <si>
    <t>How to see an amendment in E Grants</t>
  </si>
  <si>
    <t>https://opi.mt.gov/COVID-19-Information/ESSER#9922711127-allocation--status-update</t>
  </si>
  <si>
    <t>Match your summary with this report</t>
  </si>
  <si>
    <t>Tracking updated budget amounts before &amp; after amendments</t>
  </si>
  <si>
    <t>Set up tracking in Excel grant workbook</t>
  </si>
  <si>
    <t>All amendments, cash requests and cash received enter in the workbook</t>
  </si>
  <si>
    <t>Use note sheet in workbook to remind where you left off and things that need to still be done</t>
  </si>
  <si>
    <t>Through 6/30/22</t>
  </si>
  <si>
    <t>Original Grant</t>
  </si>
  <si>
    <t>AS OF 9-30-22</t>
  </si>
  <si>
    <t>Questions</t>
  </si>
  <si>
    <t>ESSER GRANT TRACKING TRAINING</t>
  </si>
  <si>
    <t>GRANT TRACKING DIRECTIONS</t>
  </si>
  <si>
    <t>CASH REQUEST PROCESS</t>
  </si>
  <si>
    <t>Using an ' before number for both Excel and upload in TFS</t>
  </si>
  <si>
    <t>Cash Request 1</t>
  </si>
  <si>
    <t>Print GAN/Original Budget from Egrants (scan for audit)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</si>
</sst>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&quot;$&quot;#,##0.00"/>
    <numFmt numFmtId="165" formatCode="&quot;$&quot;#,##0"/>
    <numFmt numFmtId="166" formatCode="#0"/>
    <numFmt numFmtId="167" formatCode="##\/##"/>
    <numFmt numFmtId="168" formatCode="##,##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7.5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  <charset val="238"/>
    </font>
    <font>
      <sz val="8"/>
      <color rgb="FF000000"/>
      <name val="Courier New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0" fillId="0" borderId="1" xfId="0" applyBorder="1"/>
    <xf numFmtId="164" fontId="0" fillId="0" borderId="1" xfId="0" applyNumberFormat="1" applyBorder="1"/>
    <xf numFmtId="6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14" fontId="0" fillId="0" borderId="1" xfId="0" applyNumberFormat="1" applyBorder="1"/>
    <xf numFmtId="0" fontId="0" fillId="0" borderId="3" xfId="0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165" fontId="0" fillId="0" borderId="0" xfId="0" applyNumberFormat="1"/>
    <xf numFmtId="14" fontId="0" fillId="0" borderId="0" xfId="0" applyNumberFormat="1"/>
    <xf numFmtId="16" fontId="0" fillId="0" borderId="0" xfId="0" applyNumberFormat="1"/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6" fontId="6" fillId="0" borderId="6" xfId="0" applyNumberFormat="1" applyFont="1" applyBorder="1" applyAlignment="1">
      <alignment horizontal="center" vertical="center" wrapText="1"/>
    </xf>
    <xf numFmtId="0" fontId="4" fillId="0" borderId="0" xfId="0" applyFont="1"/>
    <xf numFmtId="0" fontId="0" fillId="2" borderId="0" xfId="0" applyFill="1"/>
    <xf numFmtId="0" fontId="9" fillId="0" borderId="0" xfId="1" applyFont="1" applyAlignment="1">
      <alignment horizontal="left" vertical="top"/>
    </xf>
    <xf numFmtId="0" fontId="8" fillId="0" borderId="0" xfId="1"/>
    <xf numFmtId="166" fontId="9" fillId="0" borderId="0" xfId="1" applyNumberFormat="1" applyFont="1" applyAlignment="1">
      <alignment horizontal="left" vertical="top"/>
    </xf>
    <xf numFmtId="167" fontId="9" fillId="0" borderId="0" xfId="1" applyNumberFormat="1" applyFont="1" applyAlignment="1">
      <alignment horizontal="left" vertical="top"/>
    </xf>
    <xf numFmtId="168" fontId="9" fillId="0" borderId="0" xfId="1" applyNumberFormat="1" applyFont="1" applyAlignment="1">
      <alignment horizontal="right" vertical="top"/>
    </xf>
    <xf numFmtId="14" fontId="0" fillId="0" borderId="4" xfId="0" applyNumberFormat="1" applyBorder="1"/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0" xfId="0" applyFont="1"/>
    <xf numFmtId="0" fontId="8" fillId="2" borderId="0" xfId="1" applyFill="1"/>
    <xf numFmtId="0" fontId="2" fillId="0" borderId="1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9" xfId="0" applyNumberFormat="1" applyBorder="1"/>
    <xf numFmtId="164" fontId="0" fillId="0" borderId="4" xfId="0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3" xfId="0" applyNumberFormat="1" applyBorder="1"/>
    <xf numFmtId="0" fontId="0" fillId="0" borderId="0" xfId="0" quotePrefix="1"/>
    <xf numFmtId="165" fontId="0" fillId="0" borderId="7" xfId="0" applyNumberFormat="1" applyBorder="1"/>
    <xf numFmtId="165" fontId="0" fillId="0" borderId="10" xfId="0" applyNumberFormat="1" applyBorder="1"/>
    <xf numFmtId="165" fontId="0" fillId="0" borderId="12" xfId="0" applyNumberFormat="1" applyBorder="1"/>
    <xf numFmtId="0" fontId="0" fillId="0" borderId="13" xfId="0" applyBorder="1"/>
    <xf numFmtId="0" fontId="0" fillId="0" borderId="14" xfId="0" applyBorder="1"/>
    <xf numFmtId="14" fontId="0" fillId="0" borderId="16" xfId="0" quotePrefix="1" applyNumberFormat="1" applyBorder="1" applyAlignment="1">
      <alignment horizontal="right"/>
    </xf>
    <xf numFmtId="165" fontId="0" fillId="0" borderId="17" xfId="0" applyNumberFormat="1" applyBorder="1"/>
    <xf numFmtId="14" fontId="0" fillId="0" borderId="18" xfId="0" applyNumberFormat="1" applyBorder="1" applyAlignment="1">
      <alignment horizontal="right"/>
    </xf>
    <xf numFmtId="164" fontId="0" fillId="0" borderId="16" xfId="0" applyNumberFormat="1" applyBorder="1"/>
    <xf numFmtId="164" fontId="0" fillId="0" borderId="17" xfId="0" applyNumberFormat="1" applyBorder="1"/>
    <xf numFmtId="165" fontId="0" fillId="0" borderId="19" xfId="0" applyNumberFormat="1" applyBorder="1"/>
    <xf numFmtId="165" fontId="0" fillId="0" borderId="20" xfId="0" applyNumberFormat="1" applyBorder="1"/>
    <xf numFmtId="14" fontId="0" fillId="0" borderId="16" xfId="0" quotePrefix="1" applyNumberFormat="1" applyBorder="1"/>
    <xf numFmtId="165" fontId="0" fillId="0" borderId="11" xfId="0" applyNumberFormat="1" applyBorder="1"/>
    <xf numFmtId="0" fontId="0" fillId="0" borderId="21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3" borderId="1" xfId="0" applyNumberFormat="1" applyFill="1" applyBorder="1"/>
    <xf numFmtId="0" fontId="0" fillId="0" borderId="0" xfId="0" applyBorder="1"/>
    <xf numFmtId="164" fontId="0" fillId="0" borderId="0" xfId="0" applyNumberFormat="1" applyBorder="1"/>
    <xf numFmtId="0" fontId="0" fillId="0" borderId="22" xfId="0" applyBorder="1" applyAlignment="1">
      <alignment horizontal="center"/>
    </xf>
    <xf numFmtId="164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8" xfId="0" applyBorder="1"/>
    <xf numFmtId="0" fontId="0" fillId="0" borderId="25" xfId="0" applyBorder="1"/>
    <xf numFmtId="0" fontId="2" fillId="0" borderId="26" xfId="0" applyFont="1" applyBorder="1"/>
    <xf numFmtId="0" fontId="2" fillId="0" borderId="27" xfId="0" applyFont="1" applyBorder="1"/>
    <xf numFmtId="164" fontId="2" fillId="0" borderId="27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0" fillId="0" borderId="27" xfId="0" applyBorder="1"/>
    <xf numFmtId="164" fontId="0" fillId="0" borderId="27" xfId="0" applyNumberFormat="1" applyBorder="1"/>
    <xf numFmtId="0" fontId="0" fillId="0" borderId="30" xfId="0" applyBorder="1"/>
    <xf numFmtId="0" fontId="0" fillId="0" borderId="16" xfId="0" applyBorder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vertical="center" wrapText="1"/>
    </xf>
  </cellXfs>
  <cellStyles count="2">
    <cellStyle name="Normal" xfId="0" builtinId="0"/>
    <cellStyle name="Normal 2" xfId="1" xr:uid="{9A2DBA5D-079B-4A7D-A697-04F70BDDC8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DB7D5-3F35-44C5-94B7-F47096EDF3A5}">
  <sheetPr>
    <tabColor rgb="FF7030A0"/>
  </sheetPr>
  <dimension ref="B1:H14"/>
  <sheetViews>
    <sheetView zoomScaleNormal="100" workbookViewId="0">
      <selection activeCell="D14" sqref="D14"/>
    </sheetView>
  </sheetViews>
  <sheetFormatPr defaultRowHeight="15" x14ac:dyDescent="0.25"/>
  <sheetData>
    <row r="1" spans="2:8" x14ac:dyDescent="0.25">
      <c r="B1" s="81" t="s">
        <v>212</v>
      </c>
    </row>
    <row r="3" spans="2:8" x14ac:dyDescent="0.25">
      <c r="B3" t="s">
        <v>166</v>
      </c>
    </row>
    <row r="4" spans="2:8" x14ac:dyDescent="0.25">
      <c r="C4" t="s">
        <v>196</v>
      </c>
    </row>
    <row r="5" spans="2:8" x14ac:dyDescent="0.25">
      <c r="C5" t="s">
        <v>185</v>
      </c>
    </row>
    <row r="6" spans="2:8" x14ac:dyDescent="0.25">
      <c r="B6" t="s">
        <v>167</v>
      </c>
    </row>
    <row r="7" spans="2:8" x14ac:dyDescent="0.25">
      <c r="C7" t="s">
        <v>196</v>
      </c>
    </row>
    <row r="8" spans="2:8" x14ac:dyDescent="0.25">
      <c r="B8" t="s">
        <v>168</v>
      </c>
    </row>
    <row r="9" spans="2:8" x14ac:dyDescent="0.25">
      <c r="C9" t="s">
        <v>204</v>
      </c>
    </row>
    <row r="10" spans="2:8" x14ac:dyDescent="0.25">
      <c r="C10" t="s">
        <v>197</v>
      </c>
    </row>
    <row r="11" spans="2:8" x14ac:dyDescent="0.25">
      <c r="D11" t="s">
        <v>201</v>
      </c>
    </row>
    <row r="12" spans="2:8" x14ac:dyDescent="0.25">
      <c r="D12" t="s">
        <v>203</v>
      </c>
      <c r="H12" t="s">
        <v>202</v>
      </c>
    </row>
    <row r="13" spans="2:8" x14ac:dyDescent="0.25">
      <c r="D13" s="40" t="s">
        <v>215</v>
      </c>
    </row>
    <row r="14" spans="2:8" x14ac:dyDescent="0.25">
      <c r="B14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4AE7B-D2DC-42BA-A6AF-086CD337E49B}">
  <sheetPr>
    <tabColor theme="8" tint="-0.499984740745262"/>
  </sheetPr>
  <dimension ref="B2:J11"/>
  <sheetViews>
    <sheetView tabSelected="1" workbookViewId="0">
      <selection activeCell="C5" sqref="C5"/>
    </sheetView>
  </sheetViews>
  <sheetFormatPr defaultRowHeight="15" x14ac:dyDescent="0.25"/>
  <sheetData>
    <row r="2" spans="2:10" x14ac:dyDescent="0.25">
      <c r="B2" s="81" t="s">
        <v>213</v>
      </c>
    </row>
    <row r="3" spans="2:10" x14ac:dyDescent="0.25">
      <c r="B3" t="s">
        <v>0</v>
      </c>
      <c r="C3" t="s">
        <v>186</v>
      </c>
    </row>
    <row r="4" spans="2:10" x14ac:dyDescent="0.25">
      <c r="B4" t="s">
        <v>1</v>
      </c>
      <c r="C4" t="s">
        <v>217</v>
      </c>
    </row>
    <row r="5" spans="2:10" x14ac:dyDescent="0.25">
      <c r="B5" t="s">
        <v>2</v>
      </c>
      <c r="C5" t="s">
        <v>205</v>
      </c>
      <c r="G5" t="s">
        <v>188</v>
      </c>
    </row>
    <row r="6" spans="2:10" x14ac:dyDescent="0.25">
      <c r="B6" t="s">
        <v>187</v>
      </c>
      <c r="C6" t="s">
        <v>206</v>
      </c>
    </row>
    <row r="7" spans="2:10" x14ac:dyDescent="0.25">
      <c r="B7" t="s">
        <v>189</v>
      </c>
      <c r="C7" t="s">
        <v>190</v>
      </c>
      <c r="J7" t="s">
        <v>191</v>
      </c>
    </row>
    <row r="10" spans="2:10" x14ac:dyDescent="0.25">
      <c r="B10" t="s">
        <v>151</v>
      </c>
    </row>
    <row r="11" spans="2:10" x14ac:dyDescent="0.25">
      <c r="C11" t="s">
        <v>207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4CD7-8A44-48C5-8398-F47FF6428107}">
  <sheetPr>
    <tabColor theme="8" tint="-0.499984740745262"/>
    <pageSetUpPr fitToPage="1"/>
  </sheetPr>
  <dimension ref="A2:P28"/>
  <sheetViews>
    <sheetView zoomScale="130" zoomScaleNormal="130" workbookViewId="0">
      <selection activeCell="E14" sqref="E14"/>
    </sheetView>
  </sheetViews>
  <sheetFormatPr defaultRowHeight="15" x14ac:dyDescent="0.25"/>
  <cols>
    <col min="1" max="1" width="3.28515625" customWidth="1"/>
    <col min="2" max="2" width="20.140625" customWidth="1"/>
    <col min="3" max="3" width="8.85546875" customWidth="1"/>
    <col min="4" max="4" width="13.7109375" customWidth="1"/>
    <col min="5" max="5" width="10" customWidth="1"/>
    <col min="6" max="6" width="11.140625" bestFit="1" customWidth="1"/>
    <col min="7" max="7" width="11.28515625" customWidth="1"/>
    <col min="8" max="8" width="9.85546875" customWidth="1"/>
    <col min="9" max="9" width="10.140625" bestFit="1" customWidth="1"/>
    <col min="10" max="10" width="9.140625" customWidth="1"/>
    <col min="11" max="11" width="10.140625" customWidth="1"/>
    <col min="12" max="12" width="11.140625" bestFit="1" customWidth="1"/>
    <col min="13" max="13" width="7.28515625" customWidth="1"/>
    <col min="14" max="14" width="8.85546875" customWidth="1"/>
    <col min="15" max="15" width="11.28515625" customWidth="1"/>
    <col min="16" max="16" width="15" customWidth="1"/>
  </cols>
  <sheetData>
    <row r="2" spans="2:16" ht="15.75" thickBot="1" x14ac:dyDescent="0.3">
      <c r="B2" s="31" t="s">
        <v>183</v>
      </c>
      <c r="C2" s="1"/>
      <c r="D2" s="1"/>
      <c r="E2" s="44"/>
      <c r="F2" s="44"/>
      <c r="G2" s="44"/>
      <c r="H2" s="44"/>
      <c r="I2" s="44"/>
      <c r="J2" s="44"/>
      <c r="K2" s="44"/>
      <c r="L2" s="44"/>
      <c r="M2" s="44"/>
      <c r="N2" s="44"/>
      <c r="O2" s="1"/>
      <c r="P2" s="60" t="s">
        <v>210</v>
      </c>
    </row>
    <row r="3" spans="2:16" x14ac:dyDescent="0.25">
      <c r="B3" s="1" t="s">
        <v>3</v>
      </c>
      <c r="C3" s="1" t="s">
        <v>4</v>
      </c>
      <c r="D3" s="10" t="s">
        <v>209</v>
      </c>
      <c r="E3" s="58" t="s">
        <v>36</v>
      </c>
      <c r="F3" s="59" t="s">
        <v>37</v>
      </c>
      <c r="G3" s="58" t="s">
        <v>36</v>
      </c>
      <c r="H3" s="59" t="s">
        <v>37</v>
      </c>
      <c r="I3" s="58" t="s">
        <v>36</v>
      </c>
      <c r="J3" s="59" t="s">
        <v>37</v>
      </c>
      <c r="K3" s="58" t="s">
        <v>36</v>
      </c>
      <c r="L3" s="59" t="s">
        <v>37</v>
      </c>
      <c r="M3" s="58" t="s">
        <v>36</v>
      </c>
      <c r="N3" s="59" t="s">
        <v>37</v>
      </c>
      <c r="O3" s="11" t="s">
        <v>38</v>
      </c>
      <c r="P3" s="1" t="s">
        <v>5</v>
      </c>
    </row>
    <row r="4" spans="2:16" x14ac:dyDescent="0.25">
      <c r="B4" s="3" t="s">
        <v>39</v>
      </c>
      <c r="C4" s="4">
        <v>775</v>
      </c>
      <c r="D4" s="41">
        <f>'ESSER II Base'!C3</f>
        <v>1040584</v>
      </c>
      <c r="E4" s="46">
        <f>'ESSER II Base'!B8</f>
        <v>44539</v>
      </c>
      <c r="F4" s="47">
        <v>272257</v>
      </c>
      <c r="G4" s="53">
        <f>'ESSER II Base'!B9</f>
        <v>44561</v>
      </c>
      <c r="H4" s="47">
        <f>'ESSER II Base'!N9</f>
        <v>166969</v>
      </c>
      <c r="I4" s="53">
        <f>'ESSER II Base'!B10</f>
        <v>44700</v>
      </c>
      <c r="J4" s="47">
        <v>173568</v>
      </c>
      <c r="K4" s="53">
        <f>'ESSER II Base'!B11</f>
        <v>44728</v>
      </c>
      <c r="L4" s="47">
        <v>268371</v>
      </c>
      <c r="M4" s="53"/>
      <c r="N4" s="55"/>
      <c r="O4" s="54">
        <f>F4+H4+J4+L4</f>
        <v>881165</v>
      </c>
      <c r="P4" s="38">
        <f>D4-O4</f>
        <v>159419</v>
      </c>
    </row>
    <row r="5" spans="2:16" x14ac:dyDescent="0.25">
      <c r="B5" s="3" t="s">
        <v>40</v>
      </c>
      <c r="C5" s="4">
        <v>776</v>
      </c>
      <c r="D5" s="41">
        <f>'ESSER II Supp'!N3</f>
        <v>43532</v>
      </c>
      <c r="E5" s="46">
        <f>'ESSER II Supp'!B8</f>
        <v>44818</v>
      </c>
      <c r="F5" s="47">
        <v>10078</v>
      </c>
      <c r="G5" s="53"/>
      <c r="H5" s="50"/>
      <c r="I5" s="49"/>
      <c r="J5" s="50"/>
      <c r="K5" s="53"/>
      <c r="L5" s="50"/>
      <c r="M5" s="49"/>
      <c r="N5" s="50"/>
      <c r="O5" s="54">
        <f>F5+H5+J5+L5</f>
        <v>10078</v>
      </c>
      <c r="P5" s="38">
        <f>D5-O5</f>
        <v>33454</v>
      </c>
    </row>
    <row r="6" spans="2:16" x14ac:dyDescent="0.25">
      <c r="B6" s="3" t="s">
        <v>41</v>
      </c>
      <c r="C6" s="4">
        <v>777</v>
      </c>
      <c r="D6" s="41">
        <f>'ESSER II Spec Needs'!N3</f>
        <v>15347</v>
      </c>
      <c r="E6" s="48">
        <f>'ESSER II Spec Needs'!B8</f>
        <v>44818</v>
      </c>
      <c r="F6" s="47">
        <f>'ESSER II Spec Needs'!N8</f>
        <v>9041</v>
      </c>
      <c r="G6" s="53"/>
      <c r="H6" s="50"/>
      <c r="I6" s="49"/>
      <c r="J6" s="50"/>
      <c r="K6" s="53"/>
      <c r="L6" s="50"/>
      <c r="M6" s="49"/>
      <c r="N6" s="50"/>
      <c r="O6" s="54">
        <f>F6+H6+J6+L6</f>
        <v>9041</v>
      </c>
      <c r="P6" s="38">
        <f>D6-O6</f>
        <v>6306</v>
      </c>
    </row>
    <row r="7" spans="2:16" x14ac:dyDescent="0.25">
      <c r="B7" s="3"/>
      <c r="C7" s="4"/>
      <c r="D7" s="41"/>
      <c r="E7" s="49"/>
      <c r="F7" s="50"/>
      <c r="G7" s="49"/>
      <c r="H7" s="50"/>
      <c r="I7" s="49"/>
      <c r="J7" s="50"/>
      <c r="K7" s="49"/>
      <c r="L7" s="50"/>
      <c r="M7" s="49"/>
      <c r="N7" s="50"/>
      <c r="O7" s="54"/>
      <c r="P7" s="38"/>
    </row>
    <row r="8" spans="2:16" ht="15.75" thickBot="1" x14ac:dyDescent="0.3">
      <c r="B8" s="4"/>
      <c r="C8" s="4"/>
      <c r="D8" s="41"/>
      <c r="E8" s="49"/>
      <c r="F8" s="50"/>
      <c r="G8" s="49"/>
      <c r="H8" s="50"/>
      <c r="I8" s="49"/>
      <c r="J8" s="50"/>
      <c r="K8" s="49"/>
      <c r="L8" s="50"/>
      <c r="M8" s="49"/>
      <c r="N8" s="50"/>
      <c r="O8" s="54"/>
      <c r="P8" s="38"/>
    </row>
    <row r="9" spans="2:16" ht="16.5" thickTop="1" thickBot="1" x14ac:dyDescent="0.3">
      <c r="B9" s="7" t="s">
        <v>184</v>
      </c>
      <c r="C9" s="7"/>
      <c r="D9" s="42">
        <f t="shared" ref="D9:J9" si="0">SUM(D4:D8)</f>
        <v>1099463</v>
      </c>
      <c r="E9" s="51"/>
      <c r="F9" s="52">
        <f t="shared" si="0"/>
        <v>291376</v>
      </c>
      <c r="G9" s="51"/>
      <c r="H9" s="52">
        <f t="shared" si="0"/>
        <v>166969</v>
      </c>
      <c r="I9" s="51"/>
      <c r="J9" s="52">
        <f t="shared" si="0"/>
        <v>173568</v>
      </c>
      <c r="K9" s="51"/>
      <c r="L9" s="52">
        <f>SUM(L4:L8)</f>
        <v>268371</v>
      </c>
      <c r="M9" s="56"/>
      <c r="N9" s="57"/>
      <c r="O9" s="43">
        <f>SUM(O4:O8)</f>
        <v>900284</v>
      </c>
      <c r="P9" s="39">
        <f>SUM(P4:P8)</f>
        <v>199179</v>
      </c>
    </row>
    <row r="10" spans="2:16" x14ac:dyDescent="0.25">
      <c r="O10" s="8"/>
    </row>
    <row r="11" spans="2:16" x14ac:dyDescent="0.25">
      <c r="O11" s="8"/>
    </row>
    <row r="14" spans="2:16" x14ac:dyDescent="0.25">
      <c r="C14" s="12"/>
    </row>
    <row r="15" spans="2:16" x14ac:dyDescent="0.25">
      <c r="C15" s="12"/>
    </row>
    <row r="16" spans="2:16" x14ac:dyDescent="0.25">
      <c r="C16" s="12"/>
    </row>
    <row r="17" spans="1:5" x14ac:dyDescent="0.25">
      <c r="C17" s="12"/>
    </row>
    <row r="18" spans="1:5" x14ac:dyDescent="0.25">
      <c r="C18" s="12"/>
    </row>
    <row r="21" spans="1:5" x14ac:dyDescent="0.25">
      <c r="A21" s="13"/>
    </row>
    <row r="28" spans="1:5" x14ac:dyDescent="0.25">
      <c r="E28" s="13"/>
    </row>
  </sheetData>
  <pageMargins left="0.7" right="0.7" top="0.75" bottom="0.75" header="0.3" footer="0.3"/>
  <pageSetup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A051E-117A-4CF6-9FB0-639CDC3A1CED}">
  <sheetPr>
    <tabColor theme="8" tint="-0.499984740745262"/>
    <pageSetUpPr fitToPage="1"/>
  </sheetPr>
  <dimension ref="A1:P53"/>
  <sheetViews>
    <sheetView view="pageBreakPreview" zoomScale="85" zoomScaleNormal="100" zoomScaleSheetLayoutView="85" workbookViewId="0">
      <selection activeCell="A8" sqref="A8"/>
    </sheetView>
  </sheetViews>
  <sheetFormatPr defaultRowHeight="15" x14ac:dyDescent="0.25"/>
  <cols>
    <col min="1" max="1" width="43.42578125" customWidth="1"/>
    <col min="2" max="2" width="11.5703125" customWidth="1"/>
    <col min="3" max="3" width="16.140625" customWidth="1"/>
    <col min="4" max="4" width="10.140625" bestFit="1" customWidth="1"/>
    <col min="5" max="5" width="11.7109375" customWidth="1"/>
    <col min="6" max="6" width="11.140625" bestFit="1" customWidth="1"/>
    <col min="7" max="7" width="12.140625" customWidth="1"/>
    <col min="8" max="8" width="13.85546875" customWidth="1"/>
    <col min="9" max="9" width="12.7109375" customWidth="1"/>
    <col min="10" max="10" width="15.7109375" bestFit="1" customWidth="1"/>
    <col min="11" max="11" width="11.140625" bestFit="1" customWidth="1"/>
    <col min="12" max="12" width="14" customWidth="1"/>
    <col min="13" max="13" width="13.140625" customWidth="1"/>
    <col min="14" max="14" width="17.5703125" customWidth="1"/>
    <col min="15" max="15" width="10.7109375" bestFit="1" customWidth="1"/>
    <col min="16" max="16" width="28.85546875" customWidth="1"/>
  </cols>
  <sheetData>
    <row r="1" spans="1:16" x14ac:dyDescent="0.25">
      <c r="A1" s="45" t="s">
        <v>39</v>
      </c>
      <c r="B1" s="79"/>
      <c r="C1" s="66"/>
      <c r="D1" s="66"/>
      <c r="E1" s="64"/>
      <c r="F1" s="64">
        <v>100</v>
      </c>
      <c r="G1" s="64">
        <v>200</v>
      </c>
      <c r="H1" s="64">
        <v>300</v>
      </c>
      <c r="I1" s="64">
        <v>400</v>
      </c>
      <c r="J1" s="64">
        <v>500</v>
      </c>
      <c r="K1" s="64">
        <v>600</v>
      </c>
      <c r="L1" s="64">
        <v>700</v>
      </c>
      <c r="M1" s="64">
        <v>800</v>
      </c>
      <c r="N1" s="66" t="s">
        <v>8</v>
      </c>
      <c r="O1" s="67" t="s">
        <v>42</v>
      </c>
      <c r="P1" s="68"/>
    </row>
    <row r="2" spans="1:16" x14ac:dyDescent="0.25">
      <c r="A2" s="69" t="s">
        <v>9</v>
      </c>
      <c r="B2" s="1">
        <v>775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/>
      <c r="O2" s="10"/>
      <c r="P2" s="70"/>
    </row>
    <row r="3" spans="1:16" x14ac:dyDescent="0.25">
      <c r="A3" s="69" t="s">
        <v>21</v>
      </c>
      <c r="B3" s="6"/>
      <c r="C3" s="2">
        <v>1040584</v>
      </c>
      <c r="D3" s="2"/>
      <c r="E3" s="2"/>
      <c r="F3" s="2">
        <v>475000</v>
      </c>
      <c r="G3" s="2">
        <v>95000</v>
      </c>
      <c r="H3" s="2"/>
      <c r="I3" s="2">
        <v>113817</v>
      </c>
      <c r="J3" s="2">
        <v>51094</v>
      </c>
      <c r="K3" s="2">
        <v>305673</v>
      </c>
      <c r="L3" s="2"/>
      <c r="M3" s="2"/>
      <c r="N3" s="2">
        <f>SUM(F3:M3)</f>
        <v>1040584</v>
      </c>
      <c r="O3" s="36"/>
      <c r="P3" s="70"/>
    </row>
    <row r="4" spans="1:16" ht="15.75" thickBot="1" x14ac:dyDescent="0.3">
      <c r="A4" s="80" t="s">
        <v>170</v>
      </c>
      <c r="B4" s="4"/>
      <c r="C4" s="5"/>
      <c r="D4" s="5"/>
      <c r="E4" s="5"/>
      <c r="F4" s="5"/>
      <c r="G4" s="5">
        <v>125000</v>
      </c>
      <c r="H4" s="5"/>
      <c r="I4" s="5"/>
      <c r="J4" s="5"/>
      <c r="K4" s="5">
        <f>K3-30000</f>
        <v>275673</v>
      </c>
      <c r="L4" s="5"/>
      <c r="M4" s="5"/>
      <c r="N4" s="5"/>
      <c r="O4" s="32" t="s">
        <v>169</v>
      </c>
      <c r="P4" s="70"/>
    </row>
    <row r="5" spans="1:16" ht="15.75" thickBot="1" x14ac:dyDescent="0.3">
      <c r="A5" s="33"/>
      <c r="B5" s="34"/>
      <c r="C5" s="35"/>
      <c r="D5" s="35"/>
      <c r="E5" s="35"/>
      <c r="F5" s="35">
        <f>IF(F4=0,0,(SUM(F4-F3)))</f>
        <v>0</v>
      </c>
      <c r="G5" s="35">
        <f>IF(G4=0,0,(SUM(G4-G3)))</f>
        <v>30000</v>
      </c>
      <c r="H5" s="35">
        <f t="shared" ref="H5:M5" si="0">IF(H4=0,0,(SUM(H4-H3)))</f>
        <v>0</v>
      </c>
      <c r="I5" s="35">
        <f t="shared" si="0"/>
        <v>0</v>
      </c>
      <c r="J5" s="35">
        <f t="shared" si="0"/>
        <v>0</v>
      </c>
      <c r="K5" s="35">
        <f t="shared" si="0"/>
        <v>-30000</v>
      </c>
      <c r="L5" s="35">
        <f t="shared" si="0"/>
        <v>0</v>
      </c>
      <c r="M5" s="35">
        <f t="shared" si="0"/>
        <v>0</v>
      </c>
      <c r="N5" s="35">
        <f>SUM(F5:M5)</f>
        <v>0</v>
      </c>
      <c r="O5" s="74" t="s">
        <v>182</v>
      </c>
      <c r="P5" s="75"/>
    </row>
    <row r="6" spans="1:16" ht="30.75" customHeight="1" thickBot="1" x14ac:dyDescent="0.3">
      <c r="A6" s="62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2"/>
      <c r="P6" s="62"/>
    </row>
    <row r="7" spans="1:16" x14ac:dyDescent="0.25">
      <c r="A7" s="45"/>
      <c r="B7" s="64" t="s">
        <v>36</v>
      </c>
      <c r="C7" s="65"/>
      <c r="D7" s="65"/>
      <c r="E7" s="65"/>
      <c r="F7" s="66" t="s">
        <v>13</v>
      </c>
      <c r="G7" s="66" t="s">
        <v>14</v>
      </c>
      <c r="H7" s="66" t="s">
        <v>15</v>
      </c>
      <c r="I7" s="66" t="s">
        <v>16</v>
      </c>
      <c r="J7" s="66" t="s">
        <v>17</v>
      </c>
      <c r="K7" s="66" t="s">
        <v>18</v>
      </c>
      <c r="L7" s="66" t="s">
        <v>19</v>
      </c>
      <c r="M7" s="66" t="s">
        <v>20</v>
      </c>
      <c r="N7" s="65"/>
      <c r="O7" s="67"/>
      <c r="P7" s="68"/>
    </row>
    <row r="8" spans="1:16" x14ac:dyDescent="0.25">
      <c r="A8" s="69" t="s">
        <v>216</v>
      </c>
      <c r="B8" s="6">
        <v>44539</v>
      </c>
      <c r="C8" s="61"/>
      <c r="D8" s="61"/>
      <c r="E8" s="61"/>
      <c r="F8" s="2">
        <f>22250+49000+23000+6126</f>
        <v>100376</v>
      </c>
      <c r="G8" s="2">
        <f>6126+4424+3927-6126</f>
        <v>8351</v>
      </c>
      <c r="H8" s="2"/>
      <c r="I8" s="2"/>
      <c r="J8" s="2">
        <v>31724</v>
      </c>
      <c r="K8" s="2">
        <v>131806</v>
      </c>
      <c r="L8" s="2"/>
      <c r="M8" s="2"/>
      <c r="N8" s="2">
        <f>SUM(F8:M8)</f>
        <v>272257</v>
      </c>
      <c r="O8" s="25">
        <v>44377</v>
      </c>
      <c r="P8" s="70"/>
    </row>
    <row r="9" spans="1:16" x14ac:dyDescent="0.25">
      <c r="A9" s="69" t="s">
        <v>43</v>
      </c>
      <c r="B9" s="6">
        <v>44561</v>
      </c>
      <c r="C9" s="61"/>
      <c r="D9" s="61"/>
      <c r="E9" s="61"/>
      <c r="F9" s="2"/>
      <c r="G9" s="2"/>
      <c r="H9" s="2"/>
      <c r="I9" s="2">
        <v>113817</v>
      </c>
      <c r="J9" s="2"/>
      <c r="K9" s="2">
        <v>53152</v>
      </c>
      <c r="L9" s="2"/>
      <c r="M9" s="2"/>
      <c r="N9" s="2">
        <f>SUM(F9:M9)</f>
        <v>166969</v>
      </c>
      <c r="O9" s="25">
        <v>44551</v>
      </c>
      <c r="P9" s="70"/>
    </row>
    <row r="10" spans="1:16" x14ac:dyDescent="0.25">
      <c r="A10" s="69" t="s">
        <v>44</v>
      </c>
      <c r="B10" s="6">
        <v>44700</v>
      </c>
      <c r="C10" s="61"/>
      <c r="D10" s="61"/>
      <c r="E10" s="61"/>
      <c r="F10" s="2">
        <f>17035+49259+26935</f>
        <v>93229</v>
      </c>
      <c r="G10" s="2">
        <f>8269+9701+12478</f>
        <v>30448</v>
      </c>
      <c r="H10" s="2"/>
      <c r="I10" s="2"/>
      <c r="J10" s="2">
        <v>19371</v>
      </c>
      <c r="K10" s="2">
        <v>30520</v>
      </c>
      <c r="L10" s="2"/>
      <c r="M10" s="2"/>
      <c r="N10" s="2">
        <f>SUM(F10:M10)</f>
        <v>173568</v>
      </c>
      <c r="O10" s="25">
        <v>44651</v>
      </c>
      <c r="P10" s="70"/>
    </row>
    <row r="11" spans="1:16" x14ac:dyDescent="0.25">
      <c r="A11" s="69" t="s">
        <v>45</v>
      </c>
      <c r="B11" s="6">
        <v>44728</v>
      </c>
      <c r="C11" s="61"/>
      <c r="D11" s="61"/>
      <c r="E11" s="61"/>
      <c r="F11" s="2">
        <f>182103+5929+12503</f>
        <v>200535</v>
      </c>
      <c r="G11" s="2">
        <f>62147+2137+3552</f>
        <v>67836</v>
      </c>
      <c r="H11" s="2"/>
      <c r="I11" s="2"/>
      <c r="J11" s="2"/>
      <c r="K11" s="2"/>
      <c r="L11" s="2"/>
      <c r="M11" s="2"/>
      <c r="N11" s="2">
        <f>SUM(F11:M11)</f>
        <v>268371</v>
      </c>
      <c r="O11" s="25">
        <v>44728</v>
      </c>
      <c r="P11" s="70"/>
    </row>
    <row r="12" spans="1:16" x14ac:dyDescent="0.25">
      <c r="A12" s="69" t="s">
        <v>46</v>
      </c>
      <c r="B12" s="6"/>
      <c r="C12" s="61"/>
      <c r="D12" s="61"/>
      <c r="E12" s="61"/>
      <c r="F12" s="2"/>
      <c r="G12" s="2"/>
      <c r="H12" s="2"/>
      <c r="I12" s="2"/>
      <c r="J12" s="2"/>
      <c r="K12" s="2"/>
      <c r="L12" s="2"/>
      <c r="M12" s="2"/>
      <c r="N12" s="2">
        <f t="shared" ref="N12:N23" si="1">SUM(F12:M12)</f>
        <v>0</v>
      </c>
      <c r="O12" s="25"/>
      <c r="P12" s="70"/>
    </row>
    <row r="13" spans="1:16" x14ac:dyDescent="0.25">
      <c r="A13" s="69" t="s">
        <v>171</v>
      </c>
      <c r="B13" s="6"/>
      <c r="C13" s="61"/>
      <c r="D13" s="61"/>
      <c r="E13" s="61"/>
      <c r="F13" s="2"/>
      <c r="G13" s="2"/>
      <c r="H13" s="2"/>
      <c r="I13" s="2"/>
      <c r="J13" s="2"/>
      <c r="K13" s="2"/>
      <c r="L13" s="2"/>
      <c r="M13" s="2"/>
      <c r="N13" s="2">
        <f t="shared" si="1"/>
        <v>0</v>
      </c>
      <c r="O13" s="25"/>
      <c r="P13" s="70"/>
    </row>
    <row r="14" spans="1:16" x14ac:dyDescent="0.25">
      <c r="A14" s="69" t="s">
        <v>172</v>
      </c>
      <c r="B14" s="6"/>
      <c r="C14" s="61"/>
      <c r="D14" s="61"/>
      <c r="E14" s="61"/>
      <c r="F14" s="2"/>
      <c r="G14" s="2"/>
      <c r="H14" s="2"/>
      <c r="I14" s="2"/>
      <c r="J14" s="2"/>
      <c r="K14" s="2"/>
      <c r="L14" s="2"/>
      <c r="M14" s="2"/>
      <c r="N14" s="2">
        <f t="shared" si="1"/>
        <v>0</v>
      </c>
      <c r="O14" s="25"/>
      <c r="P14" s="70"/>
    </row>
    <row r="15" spans="1:16" x14ac:dyDescent="0.25">
      <c r="A15" s="69" t="s">
        <v>173</v>
      </c>
      <c r="B15" s="6"/>
      <c r="C15" s="61"/>
      <c r="D15" s="61"/>
      <c r="E15" s="61"/>
      <c r="F15" s="2"/>
      <c r="G15" s="2"/>
      <c r="H15" s="2"/>
      <c r="I15" s="2"/>
      <c r="J15" s="2"/>
      <c r="K15" s="2"/>
      <c r="L15" s="2"/>
      <c r="M15" s="2"/>
      <c r="N15" s="2">
        <f t="shared" si="1"/>
        <v>0</v>
      </c>
      <c r="O15" s="25"/>
      <c r="P15" s="70"/>
    </row>
    <row r="16" spans="1:16" x14ac:dyDescent="0.25">
      <c r="A16" s="69" t="s">
        <v>174</v>
      </c>
      <c r="B16" s="6"/>
      <c r="C16" s="61"/>
      <c r="D16" s="61"/>
      <c r="E16" s="61"/>
      <c r="F16" s="2"/>
      <c r="G16" s="2"/>
      <c r="H16" s="2"/>
      <c r="I16" s="2"/>
      <c r="J16" s="2"/>
      <c r="K16" s="2"/>
      <c r="L16" s="2"/>
      <c r="M16" s="2"/>
      <c r="N16" s="2">
        <f t="shared" si="1"/>
        <v>0</v>
      </c>
      <c r="O16" s="25"/>
      <c r="P16" s="70"/>
    </row>
    <row r="17" spans="1:16" x14ac:dyDescent="0.25">
      <c r="A17" s="69" t="s">
        <v>175</v>
      </c>
      <c r="B17" s="6"/>
      <c r="C17" s="61"/>
      <c r="D17" s="61"/>
      <c r="E17" s="61"/>
      <c r="F17" s="2"/>
      <c r="G17" s="2"/>
      <c r="H17" s="2"/>
      <c r="I17" s="2"/>
      <c r="J17" s="2"/>
      <c r="K17" s="2"/>
      <c r="L17" s="2"/>
      <c r="M17" s="2"/>
      <c r="N17" s="2">
        <f t="shared" si="1"/>
        <v>0</v>
      </c>
      <c r="O17" s="25"/>
      <c r="P17" s="70"/>
    </row>
    <row r="18" spans="1:16" x14ac:dyDescent="0.25">
      <c r="A18" s="69" t="s">
        <v>176</v>
      </c>
      <c r="B18" s="6"/>
      <c r="C18" s="61"/>
      <c r="D18" s="61"/>
      <c r="E18" s="61"/>
      <c r="F18" s="2"/>
      <c r="G18" s="2"/>
      <c r="H18" s="2"/>
      <c r="I18" s="2"/>
      <c r="J18" s="2"/>
      <c r="K18" s="2"/>
      <c r="L18" s="2"/>
      <c r="M18" s="2"/>
      <c r="N18" s="2">
        <f t="shared" si="1"/>
        <v>0</v>
      </c>
      <c r="O18" s="25"/>
      <c r="P18" s="70"/>
    </row>
    <row r="19" spans="1:16" x14ac:dyDescent="0.25">
      <c r="A19" s="69" t="s">
        <v>177</v>
      </c>
      <c r="B19" s="6"/>
      <c r="C19" s="61"/>
      <c r="D19" s="61"/>
      <c r="E19" s="61"/>
      <c r="F19" s="2"/>
      <c r="G19" s="2"/>
      <c r="H19" s="2"/>
      <c r="I19" s="2"/>
      <c r="J19" s="2"/>
      <c r="K19" s="2"/>
      <c r="L19" s="2"/>
      <c r="M19" s="2"/>
      <c r="N19" s="2">
        <f t="shared" si="1"/>
        <v>0</v>
      </c>
      <c r="O19" s="25"/>
      <c r="P19" s="70"/>
    </row>
    <row r="20" spans="1:16" x14ac:dyDescent="0.25">
      <c r="A20" s="69" t="s">
        <v>178</v>
      </c>
      <c r="B20" s="6"/>
      <c r="C20" s="61"/>
      <c r="D20" s="61"/>
      <c r="E20" s="61"/>
      <c r="F20" s="2"/>
      <c r="G20" s="2"/>
      <c r="H20" s="2"/>
      <c r="I20" s="2"/>
      <c r="J20" s="2"/>
      <c r="K20" s="2"/>
      <c r="L20" s="2"/>
      <c r="M20" s="2"/>
      <c r="N20" s="2">
        <f t="shared" si="1"/>
        <v>0</v>
      </c>
      <c r="O20" s="25"/>
      <c r="P20" s="70"/>
    </row>
    <row r="21" spans="1:16" x14ac:dyDescent="0.25">
      <c r="A21" s="69" t="s">
        <v>179</v>
      </c>
      <c r="B21" s="6"/>
      <c r="C21" s="61"/>
      <c r="D21" s="61"/>
      <c r="E21" s="61"/>
      <c r="F21" s="2"/>
      <c r="G21" s="2"/>
      <c r="H21" s="2"/>
      <c r="I21" s="2"/>
      <c r="J21" s="2"/>
      <c r="K21" s="2"/>
      <c r="L21" s="2"/>
      <c r="M21" s="2"/>
      <c r="N21" s="2">
        <f t="shared" si="1"/>
        <v>0</v>
      </c>
      <c r="O21" s="25"/>
      <c r="P21" s="70"/>
    </row>
    <row r="22" spans="1:16" x14ac:dyDescent="0.25">
      <c r="A22" s="69" t="s">
        <v>180</v>
      </c>
      <c r="B22" s="6"/>
      <c r="C22" s="61"/>
      <c r="D22" s="61"/>
      <c r="E22" s="61"/>
      <c r="F22" s="2"/>
      <c r="G22" s="2"/>
      <c r="H22" s="2"/>
      <c r="I22" s="2"/>
      <c r="J22" s="2"/>
      <c r="K22" s="2"/>
      <c r="L22" s="2"/>
      <c r="M22" s="2"/>
      <c r="N22" s="2">
        <f t="shared" si="1"/>
        <v>0</v>
      </c>
      <c r="O22" s="25"/>
      <c r="P22" s="70"/>
    </row>
    <row r="23" spans="1:16" x14ac:dyDescent="0.25">
      <c r="A23" s="69" t="s">
        <v>181</v>
      </c>
      <c r="B23" s="6"/>
      <c r="C23" s="61"/>
      <c r="D23" s="61"/>
      <c r="E23" s="61"/>
      <c r="F23" s="2"/>
      <c r="G23" s="2"/>
      <c r="H23" s="2"/>
      <c r="I23" s="2"/>
      <c r="J23" s="2"/>
      <c r="K23" s="2"/>
      <c r="L23" s="2"/>
      <c r="M23" s="2"/>
      <c r="N23" s="2">
        <f t="shared" si="1"/>
        <v>0</v>
      </c>
      <c r="O23" s="25"/>
      <c r="P23" s="70"/>
    </row>
    <row r="24" spans="1:16" x14ac:dyDescent="0.25">
      <c r="A24" s="69" t="s">
        <v>23</v>
      </c>
      <c r="B24" s="1"/>
      <c r="C24" s="61"/>
      <c r="D24" s="61"/>
      <c r="E24" s="61"/>
      <c r="F24" s="2">
        <f>SUM(F8:F23)</f>
        <v>394140</v>
      </c>
      <c r="G24" s="2">
        <f t="shared" ref="G24:M24" si="2">SUM(G8:G23)</f>
        <v>106635</v>
      </c>
      <c r="H24" s="2">
        <f t="shared" si="2"/>
        <v>0</v>
      </c>
      <c r="I24" s="2">
        <f t="shared" si="2"/>
        <v>113817</v>
      </c>
      <c r="J24" s="2">
        <f t="shared" si="2"/>
        <v>51095</v>
      </c>
      <c r="K24" s="2">
        <f t="shared" si="2"/>
        <v>215478</v>
      </c>
      <c r="L24" s="2">
        <f t="shared" si="2"/>
        <v>0</v>
      </c>
      <c r="M24" s="2">
        <f t="shared" si="2"/>
        <v>0</v>
      </c>
      <c r="N24" s="2">
        <f>SUM(F24:M24)</f>
        <v>881165</v>
      </c>
      <c r="O24" s="10"/>
      <c r="P24" s="70"/>
    </row>
    <row r="25" spans="1:16" ht="15.75" thickBot="1" x14ac:dyDescent="0.3">
      <c r="A25" s="71" t="s">
        <v>24</v>
      </c>
      <c r="B25" s="72"/>
      <c r="C25" s="73"/>
      <c r="D25" s="73"/>
      <c r="E25" s="73"/>
      <c r="F25" s="73">
        <f t="shared" ref="F25:M25" si="3">IF(F4=0,F3,F4)-SUM(F8:F22)</f>
        <v>80860</v>
      </c>
      <c r="G25" s="73">
        <f t="shared" si="3"/>
        <v>18365</v>
      </c>
      <c r="H25" s="73">
        <f t="shared" si="3"/>
        <v>0</v>
      </c>
      <c r="I25" s="73">
        <f t="shared" si="3"/>
        <v>0</v>
      </c>
      <c r="J25" s="73">
        <f t="shared" si="3"/>
        <v>-1</v>
      </c>
      <c r="K25" s="73">
        <f t="shared" si="3"/>
        <v>60195</v>
      </c>
      <c r="L25" s="73">
        <f t="shared" si="3"/>
        <v>0</v>
      </c>
      <c r="M25" s="73">
        <f t="shared" si="3"/>
        <v>0</v>
      </c>
      <c r="N25" s="73">
        <f>N3-SUM(N8:N22)</f>
        <v>159419</v>
      </c>
      <c r="O25" s="74"/>
      <c r="P25" s="75"/>
    </row>
    <row r="26" spans="1:16" x14ac:dyDescent="0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6" x14ac:dyDescent="0.25">
      <c r="A27" t="s">
        <v>47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6" x14ac:dyDescent="0.25">
      <c r="A28" t="s">
        <v>48</v>
      </c>
      <c r="C28" s="8" t="s">
        <v>49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6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6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6" x14ac:dyDescent="0.25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3" spans="1:10" x14ac:dyDescent="0.25">
      <c r="A33" s="82" t="s">
        <v>50</v>
      </c>
      <c r="B33" s="82"/>
      <c r="C33" s="82"/>
      <c r="D33" s="82"/>
      <c r="E33" s="82"/>
    </row>
    <row r="34" spans="1:10" x14ac:dyDescent="0.25">
      <c r="A34" s="15" t="s">
        <v>51</v>
      </c>
    </row>
    <row r="35" spans="1:10" ht="12" customHeight="1" x14ac:dyDescent="0.25"/>
    <row r="36" spans="1:10" x14ac:dyDescent="0.25">
      <c r="A36" s="26" t="s">
        <v>52</v>
      </c>
      <c r="B36" s="27"/>
      <c r="J36" s="8">
        <f>N10-173568</f>
        <v>0</v>
      </c>
    </row>
    <row r="37" spans="1:10" x14ac:dyDescent="0.25">
      <c r="A37" t="s">
        <v>53</v>
      </c>
    </row>
    <row r="38" spans="1:10" x14ac:dyDescent="0.25">
      <c r="A38" t="s">
        <v>54</v>
      </c>
    </row>
    <row r="40" spans="1:10" ht="42.75" x14ac:dyDescent="0.25">
      <c r="A40" s="16" t="s">
        <v>55</v>
      </c>
    </row>
    <row r="41" spans="1:10" x14ac:dyDescent="0.25">
      <c r="B41" t="s">
        <v>56</v>
      </c>
      <c r="C41" s="8"/>
    </row>
    <row r="42" spans="1:10" x14ac:dyDescent="0.25">
      <c r="C42" s="8"/>
    </row>
    <row r="43" spans="1:10" x14ac:dyDescent="0.25">
      <c r="A43" t="s">
        <v>57</v>
      </c>
      <c r="B43" t="s">
        <v>58</v>
      </c>
      <c r="C43" s="8">
        <v>-281092</v>
      </c>
      <c r="D43" t="s">
        <v>59</v>
      </c>
    </row>
    <row r="44" spans="1:10" x14ac:dyDescent="0.25">
      <c r="A44" t="s">
        <v>60</v>
      </c>
      <c r="B44" t="s">
        <v>61</v>
      </c>
      <c r="C44" s="8">
        <f>-N8</f>
        <v>-272257</v>
      </c>
      <c r="D44" t="s">
        <v>62</v>
      </c>
    </row>
    <row r="45" spans="1:10" x14ac:dyDescent="0.25">
      <c r="A45" t="s">
        <v>60</v>
      </c>
      <c r="B45" t="s">
        <v>63</v>
      </c>
      <c r="C45" s="8">
        <f>-SUM(N9+N10)</f>
        <v>-340537</v>
      </c>
      <c r="D45" t="s">
        <v>63</v>
      </c>
    </row>
    <row r="46" spans="1:10" x14ac:dyDescent="0.25">
      <c r="C46" s="8"/>
    </row>
    <row r="47" spans="1:10" x14ac:dyDescent="0.25">
      <c r="C47" s="8"/>
    </row>
    <row r="48" spans="1:10" x14ac:dyDescent="0.25">
      <c r="C48" s="8"/>
    </row>
    <row r="49" spans="1:8" ht="71.25" x14ac:dyDescent="0.25">
      <c r="A49" s="28" t="s">
        <v>13</v>
      </c>
      <c r="B49" s="28" t="s">
        <v>64</v>
      </c>
      <c r="C49" s="28" t="s">
        <v>65</v>
      </c>
      <c r="D49" s="28" t="s">
        <v>66</v>
      </c>
      <c r="E49" s="28" t="s">
        <v>67</v>
      </c>
      <c r="F49" s="28" t="s">
        <v>68</v>
      </c>
      <c r="G49" s="28" t="s">
        <v>69</v>
      </c>
      <c r="H49" s="28" t="s">
        <v>70</v>
      </c>
    </row>
    <row r="50" spans="1:8" x14ac:dyDescent="0.25">
      <c r="A50" s="17">
        <v>475000</v>
      </c>
      <c r="B50" s="17">
        <v>95000</v>
      </c>
      <c r="C50" s="17">
        <v>0</v>
      </c>
      <c r="D50" s="17">
        <v>113817</v>
      </c>
      <c r="E50" s="17">
        <v>51094</v>
      </c>
      <c r="F50" s="17">
        <v>305673</v>
      </c>
      <c r="G50" s="17">
        <v>0</v>
      </c>
      <c r="H50" s="17">
        <v>0</v>
      </c>
    </row>
    <row r="53" spans="1:8" x14ac:dyDescent="0.25">
      <c r="A53" s="29"/>
    </row>
  </sheetData>
  <mergeCells count="1">
    <mergeCell ref="A33:E33"/>
  </mergeCells>
  <phoneticPr fontId="10" type="noConversion"/>
  <pageMargins left="0.7" right="0.7" top="0.75" bottom="0.75" header="0.3" footer="0.3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7DE4-F013-4966-A8A2-6E4EAF92DB96}">
  <sheetPr>
    <tabColor theme="8" tint="-0.499984740745262"/>
    <pageSetUpPr fitToPage="1"/>
  </sheetPr>
  <dimension ref="A1:V34"/>
  <sheetViews>
    <sheetView view="pageBreakPreview" zoomScale="85" zoomScaleNormal="100" zoomScaleSheetLayoutView="85" workbookViewId="0">
      <selection activeCell="U44" sqref="U44"/>
    </sheetView>
  </sheetViews>
  <sheetFormatPr defaultRowHeight="15" x14ac:dyDescent="0.25"/>
  <cols>
    <col min="1" max="1" width="27.28515625" customWidth="1"/>
    <col min="2" max="2" width="10.5703125" customWidth="1"/>
    <col min="3" max="3" width="11.140625" bestFit="1" customWidth="1"/>
    <col min="4" max="4" width="10.140625" bestFit="1" customWidth="1"/>
    <col min="5" max="5" width="11.7109375" customWidth="1"/>
    <col min="6" max="6" width="11.140625" bestFit="1" customWidth="1"/>
    <col min="7" max="7" width="15.5703125" customWidth="1"/>
    <col min="8" max="8" width="18" customWidth="1"/>
    <col min="9" max="9" width="15.7109375" customWidth="1"/>
    <col min="10" max="10" width="15.7109375" bestFit="1" customWidth="1"/>
    <col min="11" max="11" width="10.140625" bestFit="1" customWidth="1"/>
    <col min="12" max="12" width="18.28515625" customWidth="1"/>
    <col min="13" max="13" width="13.140625" customWidth="1"/>
    <col min="14" max="14" width="11.140625" bestFit="1" customWidth="1"/>
    <col min="16" max="16" width="30" customWidth="1"/>
  </cols>
  <sheetData>
    <row r="1" spans="1:16" x14ac:dyDescent="0.25">
      <c r="A1" s="45" t="s">
        <v>71</v>
      </c>
      <c r="B1" s="66"/>
      <c r="C1" s="66" t="s">
        <v>7</v>
      </c>
      <c r="D1" s="66"/>
      <c r="E1" s="64"/>
      <c r="F1" s="64">
        <v>100</v>
      </c>
      <c r="G1" s="64">
        <v>200</v>
      </c>
      <c r="H1" s="64">
        <v>300</v>
      </c>
      <c r="I1" s="64">
        <v>400</v>
      </c>
      <c r="J1" s="64">
        <v>500</v>
      </c>
      <c r="K1" s="64">
        <v>600</v>
      </c>
      <c r="L1" s="64">
        <v>700</v>
      </c>
      <c r="M1" s="64">
        <v>800</v>
      </c>
      <c r="N1" s="66" t="s">
        <v>8</v>
      </c>
      <c r="O1" s="67"/>
      <c r="P1" s="68"/>
    </row>
    <row r="2" spans="1:16" x14ac:dyDescent="0.25">
      <c r="A2" s="69" t="s">
        <v>9</v>
      </c>
      <c r="B2" s="1">
        <v>776</v>
      </c>
      <c r="C2" s="9" t="s">
        <v>10</v>
      </c>
      <c r="D2" s="9" t="s">
        <v>11</v>
      </c>
      <c r="E2" s="9" t="s">
        <v>12</v>
      </c>
      <c r="F2" s="9" t="s">
        <v>13</v>
      </c>
      <c r="G2" s="9" t="s">
        <v>14</v>
      </c>
      <c r="H2" s="9" t="s">
        <v>15</v>
      </c>
      <c r="I2" s="9" t="s">
        <v>16</v>
      </c>
      <c r="J2" s="9" t="s">
        <v>17</v>
      </c>
      <c r="K2" s="9" t="s">
        <v>18</v>
      </c>
      <c r="L2" s="9" t="s">
        <v>19</v>
      </c>
      <c r="M2" s="9" t="s">
        <v>20</v>
      </c>
      <c r="N2" s="1"/>
      <c r="O2" s="10"/>
      <c r="P2" s="70"/>
    </row>
    <row r="3" spans="1:16" x14ac:dyDescent="0.25">
      <c r="A3" s="69" t="s">
        <v>21</v>
      </c>
      <c r="B3" s="6"/>
      <c r="C3" s="2">
        <v>43532</v>
      </c>
      <c r="D3" s="2"/>
      <c r="E3" s="2"/>
      <c r="F3" s="17"/>
      <c r="G3" s="17"/>
      <c r="H3" s="2"/>
      <c r="I3" s="2">
        <v>43532</v>
      </c>
      <c r="J3" s="2"/>
      <c r="K3" s="2"/>
      <c r="L3" s="2"/>
      <c r="M3" s="2"/>
      <c r="N3" s="2">
        <f>SUM(C3+D3+E3)</f>
        <v>43532</v>
      </c>
      <c r="O3" s="10"/>
      <c r="P3" s="70"/>
    </row>
    <row r="4" spans="1:16" ht="15.75" thickBot="1" x14ac:dyDescent="0.3">
      <c r="A4" s="80" t="s">
        <v>170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32" t="s">
        <v>169</v>
      </c>
      <c r="P4" s="70"/>
    </row>
    <row r="5" spans="1:16" ht="15.75" thickBot="1" x14ac:dyDescent="0.3">
      <c r="A5" s="33"/>
      <c r="B5" s="34"/>
      <c r="C5" s="35"/>
      <c r="D5" s="35"/>
      <c r="E5" s="35"/>
      <c r="F5" s="35">
        <f>IF(F4=0,0,(SUM(F4-F3)))</f>
        <v>0</v>
      </c>
      <c r="G5" s="35">
        <f>IF(G4=0,0,(SUM(G4-G3)))</f>
        <v>0</v>
      </c>
      <c r="H5" s="35">
        <f t="shared" ref="H5:M5" si="0">IF(H4=0,0,(SUM(H4-H3)))</f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>SUM(F5:M5)</f>
        <v>0</v>
      </c>
      <c r="O5" s="74" t="s">
        <v>182</v>
      </c>
      <c r="P5" s="75"/>
    </row>
    <row r="6" spans="1:16" ht="30.75" customHeight="1" thickBot="1" x14ac:dyDescent="0.3">
      <c r="A6" s="62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2"/>
      <c r="P6" s="62"/>
    </row>
    <row r="7" spans="1:16" x14ac:dyDescent="0.25">
      <c r="A7" s="45"/>
      <c r="B7" s="64" t="s">
        <v>36</v>
      </c>
      <c r="C7" s="65"/>
      <c r="D7" s="65"/>
      <c r="E7" s="65"/>
      <c r="F7" s="66" t="s">
        <v>13</v>
      </c>
      <c r="G7" s="66" t="s">
        <v>14</v>
      </c>
      <c r="H7" s="66" t="s">
        <v>15</v>
      </c>
      <c r="I7" s="66" t="s">
        <v>16</v>
      </c>
      <c r="J7" s="66" t="s">
        <v>17</v>
      </c>
      <c r="K7" s="66" t="s">
        <v>18</v>
      </c>
      <c r="L7" s="66" t="s">
        <v>19</v>
      </c>
      <c r="M7" s="66" t="s">
        <v>20</v>
      </c>
      <c r="N7" s="65"/>
      <c r="O7" s="67"/>
      <c r="P7" s="68"/>
    </row>
    <row r="8" spans="1:16" x14ac:dyDescent="0.25">
      <c r="A8" s="69" t="s">
        <v>22</v>
      </c>
      <c r="B8" s="6">
        <v>44818</v>
      </c>
      <c r="C8" s="61"/>
      <c r="D8" s="61"/>
      <c r="E8" s="61"/>
      <c r="F8" s="2"/>
      <c r="G8" s="2"/>
      <c r="H8" s="2"/>
      <c r="I8" s="2">
        <v>10078</v>
      </c>
      <c r="J8" s="2"/>
      <c r="K8" s="2"/>
      <c r="L8" s="2"/>
      <c r="M8" s="2"/>
      <c r="N8" s="2">
        <f>SUM(F8:M8)</f>
        <v>10078</v>
      </c>
      <c r="O8" s="10" t="s">
        <v>208</v>
      </c>
      <c r="P8" s="70"/>
    </row>
    <row r="9" spans="1:16" x14ac:dyDescent="0.25">
      <c r="A9" s="69" t="s">
        <v>43</v>
      </c>
      <c r="B9" s="6"/>
      <c r="C9" s="61"/>
      <c r="D9" s="61"/>
      <c r="E9" s="61"/>
      <c r="F9" s="2"/>
      <c r="G9" s="2"/>
      <c r="H9" s="2"/>
      <c r="I9" s="2"/>
      <c r="J9" s="2"/>
      <c r="K9" s="2"/>
      <c r="L9" s="2"/>
      <c r="M9" s="2"/>
      <c r="N9" s="2"/>
      <c r="O9" s="10"/>
      <c r="P9" s="70"/>
    </row>
    <row r="10" spans="1:16" x14ac:dyDescent="0.25">
      <c r="A10" s="69" t="s">
        <v>44</v>
      </c>
      <c r="B10" s="6"/>
      <c r="C10" s="61"/>
      <c r="D10" s="61"/>
      <c r="E10" s="61"/>
      <c r="F10" s="2"/>
      <c r="G10" s="2"/>
      <c r="H10" s="2"/>
      <c r="I10" s="2"/>
      <c r="J10" s="2"/>
      <c r="K10" s="2"/>
      <c r="L10" s="2"/>
      <c r="M10" s="2"/>
      <c r="N10" s="2"/>
      <c r="O10" s="10"/>
      <c r="P10" s="70"/>
    </row>
    <row r="11" spans="1:16" x14ac:dyDescent="0.25">
      <c r="A11" s="69" t="s">
        <v>45</v>
      </c>
      <c r="B11" s="6"/>
      <c r="C11" s="61"/>
      <c r="D11" s="61"/>
      <c r="E11" s="61"/>
      <c r="F11" s="2"/>
      <c r="G11" s="2"/>
      <c r="H11" s="2"/>
      <c r="I11" s="2"/>
      <c r="J11" s="2"/>
      <c r="K11" s="2"/>
      <c r="L11" s="2"/>
      <c r="M11" s="2"/>
      <c r="N11" s="2"/>
      <c r="O11" s="10"/>
      <c r="P11" s="70"/>
    </row>
    <row r="12" spans="1:16" x14ac:dyDescent="0.25">
      <c r="A12" s="69" t="s">
        <v>46</v>
      </c>
      <c r="B12" s="6"/>
      <c r="C12" s="61"/>
      <c r="D12" s="61"/>
      <c r="E12" s="61"/>
      <c r="F12" s="2"/>
      <c r="G12" s="2"/>
      <c r="H12" s="2"/>
      <c r="I12" s="2"/>
      <c r="J12" s="2"/>
      <c r="K12" s="2"/>
      <c r="L12" s="2"/>
      <c r="M12" s="2"/>
      <c r="N12" s="2"/>
      <c r="O12" s="10"/>
      <c r="P12" s="70"/>
    </row>
    <row r="13" spans="1:16" x14ac:dyDescent="0.25">
      <c r="A13" s="69" t="s">
        <v>171</v>
      </c>
      <c r="B13" s="6"/>
      <c r="C13" s="61"/>
      <c r="D13" s="61"/>
      <c r="E13" s="61"/>
      <c r="F13" s="2"/>
      <c r="G13" s="2"/>
      <c r="H13" s="2"/>
      <c r="I13" s="2"/>
      <c r="J13" s="2"/>
      <c r="K13" s="2"/>
      <c r="L13" s="2"/>
      <c r="M13" s="2"/>
      <c r="N13" s="2"/>
      <c r="O13" s="10"/>
      <c r="P13" s="70"/>
    </row>
    <row r="14" spans="1:16" x14ac:dyDescent="0.25">
      <c r="A14" s="69" t="s">
        <v>172</v>
      </c>
      <c r="B14" s="6"/>
      <c r="C14" s="61"/>
      <c r="D14" s="61"/>
      <c r="E14" s="61"/>
      <c r="F14" s="2"/>
      <c r="G14" s="2"/>
      <c r="H14" s="2"/>
      <c r="I14" s="2"/>
      <c r="J14" s="2"/>
      <c r="K14" s="2"/>
      <c r="L14" s="2"/>
      <c r="M14" s="2"/>
      <c r="N14" s="2"/>
      <c r="O14" s="10"/>
      <c r="P14" s="70"/>
    </row>
    <row r="15" spans="1:16" x14ac:dyDescent="0.25">
      <c r="A15" s="69" t="s">
        <v>173</v>
      </c>
      <c r="B15" s="6"/>
      <c r="C15" s="61"/>
      <c r="D15" s="61"/>
      <c r="E15" s="61"/>
      <c r="F15" s="2"/>
      <c r="G15" s="2"/>
      <c r="H15" s="2"/>
      <c r="I15" s="2"/>
      <c r="J15" s="2"/>
      <c r="K15" s="2"/>
      <c r="L15" s="2"/>
      <c r="M15" s="2"/>
      <c r="N15" s="2"/>
      <c r="O15" s="10"/>
      <c r="P15" s="70"/>
    </row>
    <row r="16" spans="1:16" x14ac:dyDescent="0.25">
      <c r="A16" s="69" t="s">
        <v>174</v>
      </c>
      <c r="B16" s="6"/>
      <c r="C16" s="61"/>
      <c r="D16" s="61"/>
      <c r="E16" s="61"/>
      <c r="F16" s="2"/>
      <c r="G16" s="2"/>
      <c r="H16" s="2"/>
      <c r="I16" s="2"/>
      <c r="J16" s="2"/>
      <c r="K16" s="2"/>
      <c r="L16" s="2"/>
      <c r="M16" s="2"/>
      <c r="N16" s="2"/>
      <c r="O16" s="10"/>
      <c r="P16" s="70"/>
    </row>
    <row r="17" spans="1:22" x14ac:dyDescent="0.25">
      <c r="A17" s="69" t="s">
        <v>175</v>
      </c>
      <c r="B17" s="6"/>
      <c r="C17" s="61"/>
      <c r="D17" s="61"/>
      <c r="E17" s="61"/>
      <c r="F17" s="2"/>
      <c r="G17" s="2"/>
      <c r="H17" s="2"/>
      <c r="I17" s="2"/>
      <c r="J17" s="2"/>
      <c r="K17" s="2"/>
      <c r="L17" s="2"/>
      <c r="M17" s="2"/>
      <c r="N17" s="2"/>
      <c r="O17" s="10"/>
      <c r="P17" s="70"/>
    </row>
    <row r="18" spans="1:22" x14ac:dyDescent="0.25">
      <c r="A18" s="69" t="s">
        <v>176</v>
      </c>
      <c r="B18" s="6"/>
      <c r="C18" s="61"/>
      <c r="D18" s="61"/>
      <c r="E18" s="61"/>
      <c r="F18" s="2"/>
      <c r="G18" s="2"/>
      <c r="H18" s="2"/>
      <c r="I18" s="2"/>
      <c r="J18" s="2"/>
      <c r="K18" s="2"/>
      <c r="L18" s="2"/>
      <c r="M18" s="2"/>
      <c r="N18" s="2"/>
      <c r="O18" s="10"/>
      <c r="P18" s="70"/>
    </row>
    <row r="19" spans="1:22" x14ac:dyDescent="0.25">
      <c r="A19" s="69" t="s">
        <v>177</v>
      </c>
      <c r="B19" s="6"/>
      <c r="C19" s="61"/>
      <c r="D19" s="61"/>
      <c r="E19" s="61"/>
      <c r="F19" s="2"/>
      <c r="G19" s="2"/>
      <c r="H19" s="2"/>
      <c r="I19" s="2"/>
      <c r="J19" s="2"/>
      <c r="K19" s="2"/>
      <c r="L19" s="2"/>
      <c r="M19" s="2"/>
      <c r="N19" s="2"/>
      <c r="O19" s="10"/>
      <c r="P19" s="70"/>
    </row>
    <row r="20" spans="1:22" x14ac:dyDescent="0.25">
      <c r="A20" s="69" t="s">
        <v>178</v>
      </c>
      <c r="B20" s="6"/>
      <c r="C20" s="61"/>
      <c r="D20" s="61"/>
      <c r="E20" s="61"/>
      <c r="F20" s="2"/>
      <c r="G20" s="2"/>
      <c r="H20" s="2"/>
      <c r="I20" s="2"/>
      <c r="J20" s="2"/>
      <c r="K20" s="2"/>
      <c r="L20" s="2"/>
      <c r="M20" s="2"/>
      <c r="N20" s="2"/>
      <c r="O20" s="10"/>
      <c r="P20" s="70"/>
    </row>
    <row r="21" spans="1:22" x14ac:dyDescent="0.25">
      <c r="A21" s="69" t="s">
        <v>179</v>
      </c>
      <c r="B21" s="6"/>
      <c r="C21" s="61"/>
      <c r="D21" s="61"/>
      <c r="E21" s="61"/>
      <c r="F21" s="2"/>
      <c r="G21" s="2"/>
      <c r="H21" s="2"/>
      <c r="I21" s="2"/>
      <c r="J21" s="2"/>
      <c r="K21" s="2"/>
      <c r="L21" s="2"/>
      <c r="M21" s="2"/>
      <c r="N21" s="2"/>
      <c r="O21" s="10"/>
      <c r="P21" s="70"/>
    </row>
    <row r="22" spans="1:22" x14ac:dyDescent="0.25">
      <c r="A22" s="69" t="s">
        <v>180</v>
      </c>
      <c r="B22" s="6"/>
      <c r="C22" s="61"/>
      <c r="D22" s="61"/>
      <c r="E22" s="61"/>
      <c r="F22" s="2"/>
      <c r="G22" s="2"/>
      <c r="H22" s="2"/>
      <c r="I22" s="2"/>
      <c r="J22" s="2"/>
      <c r="K22" s="2"/>
      <c r="L22" s="2"/>
      <c r="M22" s="2"/>
      <c r="N22" s="2"/>
      <c r="O22" s="10"/>
      <c r="P22" s="70"/>
    </row>
    <row r="23" spans="1:22" x14ac:dyDescent="0.25">
      <c r="A23" s="69" t="s">
        <v>181</v>
      </c>
      <c r="B23" s="6"/>
      <c r="C23" s="61"/>
      <c r="D23" s="61"/>
      <c r="E23" s="61"/>
      <c r="F23" s="2"/>
      <c r="G23" s="2"/>
      <c r="H23" s="2"/>
      <c r="I23" s="2"/>
      <c r="J23" s="2"/>
      <c r="K23" s="2"/>
      <c r="L23" s="2"/>
      <c r="M23" s="2"/>
      <c r="N23" s="2"/>
      <c r="O23" s="10"/>
      <c r="P23" s="70"/>
    </row>
    <row r="24" spans="1:22" x14ac:dyDescent="0.25">
      <c r="A24" s="69" t="s">
        <v>23</v>
      </c>
      <c r="B24" s="1"/>
      <c r="C24" s="61"/>
      <c r="D24" s="61"/>
      <c r="E24" s="61"/>
      <c r="F24" s="2">
        <f t="shared" ref="F24:M24" si="1">SUM(F11:F23)</f>
        <v>0</v>
      </c>
      <c r="G24" s="2">
        <f t="shared" si="1"/>
        <v>0</v>
      </c>
      <c r="H24" s="2">
        <f t="shared" si="1"/>
        <v>0</v>
      </c>
      <c r="I24" s="2">
        <f t="shared" si="1"/>
        <v>0</v>
      </c>
      <c r="J24" s="2">
        <f t="shared" si="1"/>
        <v>0</v>
      </c>
      <c r="K24" s="2">
        <f t="shared" si="1"/>
        <v>0</v>
      </c>
      <c r="L24" s="2">
        <f t="shared" si="1"/>
        <v>0</v>
      </c>
      <c r="M24" s="2">
        <f t="shared" si="1"/>
        <v>0</v>
      </c>
      <c r="N24" s="2">
        <f>SUM(F24:M24)</f>
        <v>0</v>
      </c>
      <c r="O24" s="10"/>
      <c r="P24" s="70"/>
    </row>
    <row r="25" spans="1:22" ht="15.75" thickBot="1" x14ac:dyDescent="0.3">
      <c r="A25" s="76" t="s">
        <v>24</v>
      </c>
      <c r="B25" s="77"/>
      <c r="C25" s="73"/>
      <c r="D25" s="73"/>
      <c r="E25" s="73"/>
      <c r="F25" s="73">
        <f t="shared" ref="F25:M25" si="2">IF(F4=0,F3,F4)-SUM(F8:F22)</f>
        <v>0</v>
      </c>
      <c r="G25" s="73">
        <f t="shared" si="2"/>
        <v>0</v>
      </c>
      <c r="H25" s="73">
        <f t="shared" si="2"/>
        <v>0</v>
      </c>
      <c r="I25" s="73">
        <f t="shared" si="2"/>
        <v>33454</v>
      </c>
      <c r="J25" s="73">
        <f t="shared" si="2"/>
        <v>0</v>
      </c>
      <c r="K25" s="73">
        <f t="shared" si="2"/>
        <v>0</v>
      </c>
      <c r="L25" s="73">
        <f t="shared" si="2"/>
        <v>0</v>
      </c>
      <c r="M25" s="73">
        <f t="shared" si="2"/>
        <v>0</v>
      </c>
      <c r="N25" s="73">
        <f>N3-SUM(N8:N22)</f>
        <v>33454</v>
      </c>
      <c r="O25" s="74"/>
      <c r="P25" s="75"/>
    </row>
    <row r="28" spans="1:22" x14ac:dyDescent="0.25">
      <c r="A28" s="18"/>
    </row>
    <row r="29" spans="1:22" ht="12" customHeight="1" x14ac:dyDescent="0.25">
      <c r="A29" s="83"/>
      <c r="B29" s="83"/>
      <c r="C29" s="83"/>
      <c r="D29" s="83"/>
      <c r="E29" s="83"/>
      <c r="F29" s="84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 x14ac:dyDescent="0.25">
      <c r="A30" s="82" t="s">
        <v>50</v>
      </c>
      <c r="B30" s="82"/>
      <c r="C30" s="82"/>
      <c r="D30" s="82"/>
      <c r="E30" s="82"/>
      <c r="F30" s="84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x14ac:dyDescent="0.25">
      <c r="A31" s="15" t="s">
        <v>51</v>
      </c>
    </row>
    <row r="32" spans="1:22" x14ac:dyDescent="0.25">
      <c r="A32" t="s">
        <v>72</v>
      </c>
    </row>
    <row r="33" spans="1:11" x14ac:dyDescent="0.25">
      <c r="A33" t="s">
        <v>73</v>
      </c>
      <c r="K33" t="s">
        <v>74</v>
      </c>
    </row>
    <row r="34" spans="1:11" ht="57" x14ac:dyDescent="0.25">
      <c r="A34" s="16" t="s">
        <v>55</v>
      </c>
    </row>
  </sheetData>
  <mergeCells count="3">
    <mergeCell ref="A29:E29"/>
    <mergeCell ref="F29:F30"/>
    <mergeCell ref="A30:E30"/>
  </mergeCells>
  <pageMargins left="0.7" right="0.7" top="0.75" bottom="0.75" header="0.3" footer="0.3"/>
  <pageSetup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D4BB-A53A-45F4-A20B-EEB280AB22BF}">
  <sheetPr>
    <tabColor theme="8" tint="-0.499984740745262"/>
    <pageSetUpPr fitToPage="1"/>
  </sheetPr>
  <dimension ref="A1:V34"/>
  <sheetViews>
    <sheetView view="pageBreakPreview" zoomScaleNormal="100" zoomScaleSheetLayoutView="100" workbookViewId="0">
      <selection activeCell="U44" sqref="U44"/>
    </sheetView>
  </sheetViews>
  <sheetFormatPr defaultRowHeight="15" x14ac:dyDescent="0.25"/>
  <cols>
    <col min="1" max="1" width="27.28515625" customWidth="1"/>
    <col min="2" max="2" width="10.5703125" customWidth="1"/>
    <col min="3" max="3" width="11.140625" bestFit="1" customWidth="1"/>
    <col min="4" max="4" width="10.140625" bestFit="1" customWidth="1"/>
    <col min="5" max="5" width="11.7109375" customWidth="1"/>
    <col min="6" max="6" width="11.140625" bestFit="1" customWidth="1"/>
    <col min="7" max="7" width="10.140625" bestFit="1" customWidth="1"/>
    <col min="8" max="8" width="13.85546875" customWidth="1"/>
    <col min="9" max="9" width="10.140625" bestFit="1" customWidth="1"/>
    <col min="10" max="10" width="15.7109375" bestFit="1" customWidth="1"/>
    <col min="11" max="11" width="10.140625" bestFit="1" customWidth="1"/>
    <col min="12" max="12" width="14" customWidth="1"/>
    <col min="13" max="13" width="13.140625" customWidth="1"/>
    <col min="14" max="14" width="11.140625" bestFit="1" customWidth="1"/>
    <col min="16" max="16" width="31.42578125" customWidth="1"/>
  </cols>
  <sheetData>
    <row r="1" spans="1:16" x14ac:dyDescent="0.25">
      <c r="A1" s="45" t="s">
        <v>41</v>
      </c>
      <c r="B1" s="66" t="s">
        <v>6</v>
      </c>
      <c r="C1" s="66" t="s">
        <v>7</v>
      </c>
      <c r="D1" s="66"/>
      <c r="E1" s="64"/>
      <c r="F1" s="64">
        <v>100</v>
      </c>
      <c r="G1" s="64">
        <v>200</v>
      </c>
      <c r="H1" s="64">
        <v>300</v>
      </c>
      <c r="I1" s="64">
        <v>400</v>
      </c>
      <c r="J1" s="64">
        <v>500</v>
      </c>
      <c r="K1" s="64">
        <v>600</v>
      </c>
      <c r="L1" s="64">
        <v>700</v>
      </c>
      <c r="M1" s="64">
        <v>800</v>
      </c>
      <c r="N1" s="66" t="s">
        <v>8</v>
      </c>
      <c r="O1" s="67"/>
      <c r="P1" s="68"/>
    </row>
    <row r="2" spans="1:16" x14ac:dyDescent="0.25">
      <c r="A2" s="69" t="s">
        <v>9</v>
      </c>
      <c r="B2" s="1">
        <v>777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/>
      <c r="O2" s="10"/>
      <c r="P2" s="70"/>
    </row>
    <row r="3" spans="1:16" x14ac:dyDescent="0.25">
      <c r="A3" s="69" t="s">
        <v>21</v>
      </c>
      <c r="B3" s="6"/>
      <c r="C3" s="2">
        <v>15347</v>
      </c>
      <c r="D3" s="2"/>
      <c r="E3" s="2"/>
      <c r="F3" s="17">
        <v>12277</v>
      </c>
      <c r="G3" s="17">
        <v>3070</v>
      </c>
      <c r="H3" s="2"/>
      <c r="I3" s="2"/>
      <c r="J3" s="2"/>
      <c r="K3" s="2"/>
      <c r="L3" s="2"/>
      <c r="M3" s="2"/>
      <c r="N3" s="2">
        <f>SUM(C3+D3+E3)</f>
        <v>15347</v>
      </c>
      <c r="O3" s="10"/>
      <c r="P3" s="70"/>
    </row>
    <row r="4" spans="1:16" ht="15.75" thickBot="1" x14ac:dyDescent="0.3">
      <c r="A4" s="80" t="s">
        <v>170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32" t="s">
        <v>169</v>
      </c>
      <c r="P4" s="70"/>
    </row>
    <row r="5" spans="1:16" ht="15.75" thickBot="1" x14ac:dyDescent="0.3">
      <c r="A5" s="33"/>
      <c r="B5" s="34"/>
      <c r="C5" s="35"/>
      <c r="D5" s="35"/>
      <c r="E5" s="35"/>
      <c r="F5" s="35">
        <f>IF(F4=0,0,(SUM(F4-F3)))</f>
        <v>0</v>
      </c>
      <c r="G5" s="35">
        <f>IF(G4=0,0,(SUM(G4-G3)))</f>
        <v>0</v>
      </c>
      <c r="H5" s="35">
        <f t="shared" ref="H5:M5" si="0">IF(H4=0,0,(SUM(H4-H3)))</f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>SUM(F5:M5)</f>
        <v>0</v>
      </c>
      <c r="O5" s="74" t="s">
        <v>182</v>
      </c>
      <c r="P5" s="75"/>
    </row>
    <row r="6" spans="1:16" ht="30.75" customHeight="1" thickBot="1" x14ac:dyDescent="0.3">
      <c r="A6" s="62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2"/>
      <c r="P6" s="62"/>
    </row>
    <row r="7" spans="1:16" x14ac:dyDescent="0.25">
      <c r="A7" s="45" t="s">
        <v>22</v>
      </c>
      <c r="B7" s="64" t="s">
        <v>36</v>
      </c>
      <c r="C7" s="65"/>
      <c r="D7" s="65"/>
      <c r="E7" s="65"/>
      <c r="F7" s="66" t="s">
        <v>13</v>
      </c>
      <c r="G7" s="66" t="s">
        <v>14</v>
      </c>
      <c r="H7" s="66" t="s">
        <v>15</v>
      </c>
      <c r="I7" s="66" t="s">
        <v>16</v>
      </c>
      <c r="J7" s="66" t="s">
        <v>17</v>
      </c>
      <c r="K7" s="66" t="s">
        <v>18</v>
      </c>
      <c r="L7" s="66" t="s">
        <v>19</v>
      </c>
      <c r="M7" s="66" t="s">
        <v>20</v>
      </c>
      <c r="N7" s="65"/>
      <c r="O7" s="67"/>
      <c r="P7" s="68"/>
    </row>
    <row r="8" spans="1:16" x14ac:dyDescent="0.25">
      <c r="A8" s="69" t="s">
        <v>22</v>
      </c>
      <c r="B8" s="6">
        <v>44818</v>
      </c>
      <c r="C8" s="61"/>
      <c r="D8" s="61"/>
      <c r="E8" s="61"/>
      <c r="F8" s="2">
        <v>7681</v>
      </c>
      <c r="G8" s="2">
        <v>1360</v>
      </c>
      <c r="H8" s="2"/>
      <c r="I8" s="2"/>
      <c r="J8" s="2"/>
      <c r="K8" s="2"/>
      <c r="L8" s="2"/>
      <c r="M8" s="2"/>
      <c r="N8" s="2">
        <f>SUM(F8:M8)</f>
        <v>9041</v>
      </c>
      <c r="O8" s="10" t="s">
        <v>208</v>
      </c>
      <c r="P8" s="70"/>
    </row>
    <row r="9" spans="1:16" x14ac:dyDescent="0.25">
      <c r="A9" s="69" t="s">
        <v>43</v>
      </c>
      <c r="B9" s="6"/>
      <c r="C9" s="61"/>
      <c r="D9" s="61"/>
      <c r="E9" s="61"/>
      <c r="F9" s="2"/>
      <c r="G9" s="2"/>
      <c r="H9" s="2"/>
      <c r="I9" s="2"/>
      <c r="J9" s="2"/>
      <c r="K9" s="2"/>
      <c r="L9" s="2"/>
      <c r="M9" s="2"/>
      <c r="N9" s="2"/>
      <c r="O9" s="10"/>
      <c r="P9" s="70"/>
    </row>
    <row r="10" spans="1:16" x14ac:dyDescent="0.25">
      <c r="A10" s="69" t="s">
        <v>44</v>
      </c>
      <c r="B10" s="6"/>
      <c r="C10" s="61"/>
      <c r="D10" s="61"/>
      <c r="E10" s="61"/>
      <c r="F10" s="2"/>
      <c r="G10" s="2"/>
      <c r="H10" s="2"/>
      <c r="I10" s="2"/>
      <c r="J10" s="2"/>
      <c r="K10" s="2"/>
      <c r="L10" s="2"/>
      <c r="M10" s="2"/>
      <c r="N10" s="2"/>
      <c r="O10" s="10"/>
      <c r="P10" s="70"/>
    </row>
    <row r="11" spans="1:16" x14ac:dyDescent="0.25">
      <c r="A11" s="69" t="s">
        <v>45</v>
      </c>
      <c r="B11" s="6"/>
      <c r="C11" s="61"/>
      <c r="D11" s="61"/>
      <c r="E11" s="61"/>
      <c r="F11" s="2"/>
      <c r="G11" s="2"/>
      <c r="H11" s="2"/>
      <c r="I11" s="2"/>
      <c r="J11" s="2"/>
      <c r="K11" s="2"/>
      <c r="L11" s="2"/>
      <c r="M11" s="2"/>
      <c r="N11" s="2"/>
      <c r="O11" s="10"/>
      <c r="P11" s="70"/>
    </row>
    <row r="12" spans="1:16" x14ac:dyDescent="0.25">
      <c r="A12" s="69" t="s">
        <v>46</v>
      </c>
      <c r="B12" s="6"/>
      <c r="C12" s="61"/>
      <c r="D12" s="61"/>
      <c r="E12" s="61"/>
      <c r="F12" s="2"/>
      <c r="G12" s="2"/>
      <c r="H12" s="2"/>
      <c r="I12" s="2"/>
      <c r="J12" s="2"/>
      <c r="K12" s="2"/>
      <c r="L12" s="2"/>
      <c r="M12" s="2"/>
      <c r="N12" s="2"/>
      <c r="O12" s="10"/>
      <c r="P12" s="70"/>
    </row>
    <row r="13" spans="1:16" x14ac:dyDescent="0.25">
      <c r="A13" s="69" t="s">
        <v>171</v>
      </c>
      <c r="B13" s="6"/>
      <c r="C13" s="61"/>
      <c r="D13" s="61"/>
      <c r="E13" s="61"/>
      <c r="F13" s="2"/>
      <c r="G13" s="2"/>
      <c r="H13" s="2"/>
      <c r="I13" s="2"/>
      <c r="J13" s="2"/>
      <c r="K13" s="2"/>
      <c r="L13" s="2"/>
      <c r="M13" s="2"/>
      <c r="N13" s="2"/>
      <c r="O13" s="10"/>
      <c r="P13" s="70"/>
    </row>
    <row r="14" spans="1:16" x14ac:dyDescent="0.25">
      <c r="A14" s="69" t="s">
        <v>172</v>
      </c>
      <c r="B14" s="6"/>
      <c r="C14" s="61"/>
      <c r="D14" s="61"/>
      <c r="E14" s="61"/>
      <c r="F14" s="2"/>
      <c r="G14" s="2"/>
      <c r="H14" s="2"/>
      <c r="I14" s="2"/>
      <c r="J14" s="2"/>
      <c r="K14" s="2"/>
      <c r="L14" s="2"/>
      <c r="M14" s="2"/>
      <c r="N14" s="2"/>
      <c r="O14" s="10"/>
      <c r="P14" s="70"/>
    </row>
    <row r="15" spans="1:16" x14ac:dyDescent="0.25">
      <c r="A15" s="69" t="s">
        <v>173</v>
      </c>
      <c r="B15" s="6"/>
      <c r="C15" s="61"/>
      <c r="D15" s="61"/>
      <c r="E15" s="61"/>
      <c r="F15" s="2"/>
      <c r="G15" s="2"/>
      <c r="H15" s="2"/>
      <c r="I15" s="2"/>
      <c r="J15" s="2"/>
      <c r="K15" s="2"/>
      <c r="L15" s="2"/>
      <c r="M15" s="2"/>
      <c r="N15" s="2"/>
      <c r="O15" s="10"/>
      <c r="P15" s="70"/>
    </row>
    <row r="16" spans="1:16" x14ac:dyDescent="0.25">
      <c r="A16" s="69" t="s">
        <v>174</v>
      </c>
      <c r="B16" s="6"/>
      <c r="C16" s="61"/>
      <c r="D16" s="61"/>
      <c r="E16" s="61"/>
      <c r="F16" s="2"/>
      <c r="G16" s="2"/>
      <c r="H16" s="2"/>
      <c r="I16" s="2"/>
      <c r="J16" s="2"/>
      <c r="K16" s="2"/>
      <c r="L16" s="2"/>
      <c r="M16" s="2"/>
      <c r="N16" s="2"/>
      <c r="O16" s="10"/>
      <c r="P16" s="70"/>
    </row>
    <row r="17" spans="1:22" x14ac:dyDescent="0.25">
      <c r="A17" s="69" t="s">
        <v>175</v>
      </c>
      <c r="B17" s="6"/>
      <c r="C17" s="61"/>
      <c r="D17" s="61"/>
      <c r="E17" s="61"/>
      <c r="F17" s="2"/>
      <c r="G17" s="2"/>
      <c r="H17" s="2"/>
      <c r="I17" s="2"/>
      <c r="J17" s="2"/>
      <c r="K17" s="2"/>
      <c r="L17" s="2"/>
      <c r="M17" s="2"/>
      <c r="N17" s="2"/>
      <c r="O17" s="10"/>
      <c r="P17" s="70"/>
    </row>
    <row r="18" spans="1:22" x14ac:dyDescent="0.25">
      <c r="A18" s="69" t="s">
        <v>176</v>
      </c>
      <c r="B18" s="6"/>
      <c r="C18" s="61"/>
      <c r="D18" s="61"/>
      <c r="E18" s="61"/>
      <c r="F18" s="2"/>
      <c r="G18" s="2"/>
      <c r="H18" s="2"/>
      <c r="I18" s="2"/>
      <c r="J18" s="2"/>
      <c r="K18" s="2"/>
      <c r="L18" s="2"/>
      <c r="M18" s="2"/>
      <c r="N18" s="2"/>
      <c r="O18" s="10"/>
      <c r="P18" s="70"/>
    </row>
    <row r="19" spans="1:22" x14ac:dyDescent="0.25">
      <c r="A19" s="69" t="s">
        <v>177</v>
      </c>
      <c r="B19" s="6"/>
      <c r="C19" s="61"/>
      <c r="D19" s="61"/>
      <c r="E19" s="61"/>
      <c r="F19" s="2"/>
      <c r="G19" s="2"/>
      <c r="H19" s="2"/>
      <c r="I19" s="2"/>
      <c r="J19" s="2"/>
      <c r="K19" s="2"/>
      <c r="L19" s="2"/>
      <c r="M19" s="2"/>
      <c r="N19" s="2"/>
      <c r="O19" s="10"/>
      <c r="P19" s="70"/>
    </row>
    <row r="20" spans="1:22" x14ac:dyDescent="0.25">
      <c r="A20" s="69" t="s">
        <v>178</v>
      </c>
      <c r="B20" s="6"/>
      <c r="C20" s="61"/>
      <c r="D20" s="61"/>
      <c r="E20" s="61"/>
      <c r="F20" s="2"/>
      <c r="G20" s="2"/>
      <c r="H20" s="2"/>
      <c r="I20" s="2"/>
      <c r="J20" s="2"/>
      <c r="K20" s="2"/>
      <c r="L20" s="2"/>
      <c r="M20" s="2"/>
      <c r="N20" s="2"/>
      <c r="O20" s="10"/>
      <c r="P20" s="70"/>
    </row>
    <row r="21" spans="1:22" x14ac:dyDescent="0.25">
      <c r="A21" s="69" t="s">
        <v>179</v>
      </c>
      <c r="B21" s="6"/>
      <c r="C21" s="61"/>
      <c r="D21" s="61"/>
      <c r="E21" s="61"/>
      <c r="F21" s="2"/>
      <c r="G21" s="2"/>
      <c r="H21" s="2"/>
      <c r="I21" s="2"/>
      <c r="J21" s="2"/>
      <c r="K21" s="2"/>
      <c r="L21" s="2"/>
      <c r="M21" s="2"/>
      <c r="N21" s="2"/>
      <c r="O21" s="10"/>
      <c r="P21" s="70"/>
    </row>
    <row r="22" spans="1:22" x14ac:dyDescent="0.25">
      <c r="A22" s="69" t="s">
        <v>180</v>
      </c>
      <c r="B22" s="6"/>
      <c r="C22" s="61"/>
      <c r="D22" s="61"/>
      <c r="E22" s="61"/>
      <c r="F22" s="2"/>
      <c r="G22" s="2"/>
      <c r="H22" s="2"/>
      <c r="I22" s="2"/>
      <c r="J22" s="2"/>
      <c r="K22" s="2"/>
      <c r="L22" s="2"/>
      <c r="M22" s="2"/>
      <c r="N22" s="2"/>
      <c r="O22" s="10"/>
      <c r="P22" s="70"/>
    </row>
    <row r="23" spans="1:22" x14ac:dyDescent="0.25">
      <c r="A23" s="69" t="s">
        <v>181</v>
      </c>
      <c r="B23" s="6"/>
      <c r="C23" s="61"/>
      <c r="D23" s="61"/>
      <c r="E23" s="61"/>
      <c r="F23" s="2"/>
      <c r="G23" s="2"/>
      <c r="H23" s="2"/>
      <c r="I23" s="2"/>
      <c r="J23" s="2"/>
      <c r="K23" s="2"/>
      <c r="L23" s="2"/>
      <c r="M23" s="2"/>
      <c r="N23" s="2"/>
      <c r="O23" s="10"/>
      <c r="P23" s="70"/>
    </row>
    <row r="24" spans="1:22" x14ac:dyDescent="0.25">
      <c r="A24" s="69" t="s">
        <v>23</v>
      </c>
      <c r="B24" s="1"/>
      <c r="C24" s="61"/>
      <c r="D24" s="61"/>
      <c r="E24" s="61"/>
      <c r="F24" s="2">
        <f t="shared" ref="F24:M24" si="1">SUM(F7:F23)</f>
        <v>7681</v>
      </c>
      <c r="G24" s="2">
        <f t="shared" si="1"/>
        <v>1360</v>
      </c>
      <c r="H24" s="2">
        <f t="shared" si="1"/>
        <v>0</v>
      </c>
      <c r="I24" s="2">
        <f t="shared" si="1"/>
        <v>0</v>
      </c>
      <c r="J24" s="2">
        <f t="shared" si="1"/>
        <v>0</v>
      </c>
      <c r="K24" s="2">
        <f t="shared" si="1"/>
        <v>0</v>
      </c>
      <c r="L24" s="2">
        <f t="shared" si="1"/>
        <v>0</v>
      </c>
      <c r="M24" s="2">
        <f t="shared" si="1"/>
        <v>0</v>
      </c>
      <c r="N24" s="2">
        <f>SUM(F24:M24)</f>
        <v>9041</v>
      </c>
      <c r="O24" s="10"/>
      <c r="P24" s="70"/>
    </row>
    <row r="25" spans="1:22" ht="15.75" thickBot="1" x14ac:dyDescent="0.3">
      <c r="A25" s="76" t="s">
        <v>24</v>
      </c>
      <c r="B25" s="77"/>
      <c r="C25" s="78"/>
      <c r="D25" s="78">
        <f>SUM(D3:D24)</f>
        <v>0</v>
      </c>
      <c r="E25" s="78">
        <f>SUM(E3:E24)</f>
        <v>0</v>
      </c>
      <c r="F25" s="73">
        <f t="shared" ref="F25:M25" si="2">IF(F4=0,F3,F4)-SUM(F8:F22)</f>
        <v>4596</v>
      </c>
      <c r="G25" s="73">
        <f t="shared" si="2"/>
        <v>1710</v>
      </c>
      <c r="H25" s="73">
        <f t="shared" si="2"/>
        <v>0</v>
      </c>
      <c r="I25" s="73">
        <f t="shared" si="2"/>
        <v>0</v>
      </c>
      <c r="J25" s="73">
        <f t="shared" si="2"/>
        <v>0</v>
      </c>
      <c r="K25" s="73">
        <f t="shared" si="2"/>
        <v>0</v>
      </c>
      <c r="L25" s="73">
        <f t="shared" si="2"/>
        <v>0</v>
      </c>
      <c r="M25" s="73">
        <f t="shared" si="2"/>
        <v>0</v>
      </c>
      <c r="N25" s="73">
        <f>N3-SUM(N8:N22)</f>
        <v>6306</v>
      </c>
      <c r="O25" s="74"/>
      <c r="P25" s="75"/>
    </row>
    <row r="28" spans="1:22" x14ac:dyDescent="0.25">
      <c r="A28" s="18"/>
    </row>
    <row r="29" spans="1:22" ht="12" customHeight="1" x14ac:dyDescent="0.25">
      <c r="A29" s="83"/>
      <c r="B29" s="83"/>
      <c r="C29" s="83"/>
      <c r="D29" s="83"/>
      <c r="E29" s="83"/>
      <c r="F29" s="84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 x14ac:dyDescent="0.25">
      <c r="A30" s="82" t="s">
        <v>50</v>
      </c>
      <c r="B30" s="82"/>
      <c r="C30" s="82"/>
      <c r="D30" s="82"/>
      <c r="E30" s="82"/>
      <c r="F30" s="84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x14ac:dyDescent="0.25">
      <c r="A31" s="15" t="s">
        <v>51</v>
      </c>
    </row>
    <row r="34" spans="1:1" x14ac:dyDescent="0.25">
      <c r="A34" s="16"/>
    </row>
  </sheetData>
  <mergeCells count="3">
    <mergeCell ref="A29:E29"/>
    <mergeCell ref="F29:F30"/>
    <mergeCell ref="A30:E30"/>
  </mergeCells>
  <pageMargins left="0.7" right="0.7" top="0.75" bottom="0.75" header="0.3" footer="0.3"/>
  <pageSetup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B61A-9DAF-49C3-A0BD-2094CB865764}">
  <dimension ref="A4:G18"/>
  <sheetViews>
    <sheetView workbookViewId="0">
      <selection activeCell="N36" sqref="N36"/>
    </sheetView>
  </sheetViews>
  <sheetFormatPr defaultRowHeight="15" x14ac:dyDescent="0.25"/>
  <cols>
    <col min="1" max="1" width="9.7109375" bestFit="1" customWidth="1"/>
    <col min="2" max="2" width="20.140625" customWidth="1"/>
  </cols>
  <sheetData>
    <row r="4" spans="1:7" x14ac:dyDescent="0.25">
      <c r="A4" s="13">
        <v>44719</v>
      </c>
      <c r="B4" t="s">
        <v>150</v>
      </c>
    </row>
    <row r="5" spans="1:7" x14ac:dyDescent="0.25">
      <c r="A5" s="13">
        <v>44719</v>
      </c>
      <c r="B5" t="s">
        <v>25</v>
      </c>
    </row>
    <row r="6" spans="1:7" x14ac:dyDescent="0.25">
      <c r="A6" s="14">
        <v>44583</v>
      </c>
      <c r="B6" t="s">
        <v>26</v>
      </c>
    </row>
    <row r="7" spans="1:7" x14ac:dyDescent="0.25">
      <c r="B7" t="s">
        <v>27</v>
      </c>
      <c r="D7">
        <v>263071</v>
      </c>
      <c r="E7">
        <v>775</v>
      </c>
    </row>
    <row r="8" spans="1:7" x14ac:dyDescent="0.25">
      <c r="B8" t="s">
        <v>28</v>
      </c>
      <c r="D8">
        <v>96102</v>
      </c>
      <c r="E8">
        <v>775</v>
      </c>
    </row>
    <row r="9" spans="1:7" x14ac:dyDescent="0.25">
      <c r="B9" t="s">
        <v>28</v>
      </c>
      <c r="D9">
        <f>166969</f>
        <v>166969</v>
      </c>
      <c r="E9">
        <v>785</v>
      </c>
    </row>
    <row r="10" spans="1:7" x14ac:dyDescent="0.25">
      <c r="A10" s="13">
        <v>44785</v>
      </c>
      <c r="B10" t="s">
        <v>29</v>
      </c>
    </row>
    <row r="11" spans="1:7" x14ac:dyDescent="0.25">
      <c r="B11" t="s">
        <v>30</v>
      </c>
    </row>
    <row r="13" spans="1:7" x14ac:dyDescent="0.25">
      <c r="A13" s="13">
        <v>44818</v>
      </c>
      <c r="B13" t="s">
        <v>31</v>
      </c>
      <c r="G13" t="s">
        <v>32</v>
      </c>
    </row>
    <row r="15" spans="1:7" x14ac:dyDescent="0.25">
      <c r="B15" t="s">
        <v>33</v>
      </c>
    </row>
    <row r="16" spans="1:7" x14ac:dyDescent="0.25">
      <c r="B16" t="s">
        <v>34</v>
      </c>
    </row>
    <row r="18" spans="1:2" x14ac:dyDescent="0.25">
      <c r="A18" s="13">
        <v>44818</v>
      </c>
      <c r="B18" t="s">
        <v>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98C4-305F-44B2-B6AD-27291DDCCEC4}">
  <sheetPr>
    <tabColor theme="9"/>
  </sheetPr>
  <dimension ref="B3:D11"/>
  <sheetViews>
    <sheetView workbookViewId="0">
      <selection activeCell="B3" sqref="B3"/>
    </sheetView>
  </sheetViews>
  <sheetFormatPr defaultRowHeight="15" x14ac:dyDescent="0.25"/>
  <cols>
    <col min="9" max="9" width="12.140625" customWidth="1"/>
  </cols>
  <sheetData>
    <row r="3" spans="2:4" x14ac:dyDescent="0.25">
      <c r="B3" s="81" t="s">
        <v>214</v>
      </c>
    </row>
    <row r="4" spans="2:4" x14ac:dyDescent="0.25">
      <c r="B4" t="s">
        <v>0</v>
      </c>
      <c r="C4" t="s">
        <v>199</v>
      </c>
    </row>
    <row r="5" spans="2:4" x14ac:dyDescent="0.25">
      <c r="B5" t="s">
        <v>1</v>
      </c>
      <c r="C5" t="s">
        <v>200</v>
      </c>
    </row>
    <row r="6" spans="2:4" x14ac:dyDescent="0.25">
      <c r="B6" t="s">
        <v>2</v>
      </c>
      <c r="C6" t="s">
        <v>152</v>
      </c>
    </row>
    <row r="7" spans="2:4" x14ac:dyDescent="0.25">
      <c r="B7" t="s">
        <v>194</v>
      </c>
      <c r="C7" t="s">
        <v>153</v>
      </c>
    </row>
    <row r="10" spans="2:4" x14ac:dyDescent="0.25">
      <c r="B10" s="37" t="s">
        <v>198</v>
      </c>
      <c r="C10" t="s">
        <v>192</v>
      </c>
      <c r="D10" t="s">
        <v>193</v>
      </c>
    </row>
    <row r="11" spans="2:4" x14ac:dyDescent="0.25">
      <c r="C11" t="s">
        <v>192</v>
      </c>
      <c r="D11" t="s">
        <v>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F734C-2C32-4178-A5A3-E0D1C1087A6C}">
  <sheetPr>
    <tabColor theme="9"/>
  </sheetPr>
  <dimension ref="A1:Q56"/>
  <sheetViews>
    <sheetView zoomScale="85" zoomScaleNormal="85" workbookViewId="0">
      <selection activeCell="E1" sqref="E1"/>
    </sheetView>
  </sheetViews>
  <sheetFormatPr defaultRowHeight="15" x14ac:dyDescent="0.25"/>
  <cols>
    <col min="1" max="1" width="14.28515625" customWidth="1"/>
    <col min="3" max="3" width="15" customWidth="1"/>
    <col min="5" max="5" width="7.5703125" customWidth="1"/>
    <col min="6" max="6" width="12.5703125" customWidth="1"/>
    <col min="8" max="8" width="15.42578125" bestFit="1" customWidth="1"/>
    <col min="9" max="9" width="20.28515625" customWidth="1"/>
    <col min="10" max="10" width="9.5703125" customWidth="1"/>
    <col min="11" max="11" width="9.28515625" bestFit="1" customWidth="1"/>
    <col min="12" max="12" width="11" bestFit="1" customWidth="1"/>
    <col min="13" max="13" width="35.7109375" style="19" bestFit="1" customWidth="1"/>
    <col min="17" max="17" width="35" bestFit="1" customWidth="1"/>
  </cols>
  <sheetData>
    <row r="1" spans="1:14" x14ac:dyDescent="0.25">
      <c r="A1" s="20" t="s">
        <v>81</v>
      </c>
      <c r="B1" s="20" t="s">
        <v>75</v>
      </c>
      <c r="C1" s="20" t="s">
        <v>76</v>
      </c>
      <c r="D1" s="20" t="s">
        <v>77</v>
      </c>
      <c r="E1" s="20" t="s">
        <v>78</v>
      </c>
      <c r="F1" s="20" t="s">
        <v>79</v>
      </c>
      <c r="G1" s="20" t="s">
        <v>80</v>
      </c>
      <c r="H1" s="20" t="s">
        <v>81</v>
      </c>
      <c r="I1" s="20" t="s">
        <v>82</v>
      </c>
      <c r="J1" s="20" t="s">
        <v>83</v>
      </c>
      <c r="K1" s="20" t="s">
        <v>84</v>
      </c>
      <c r="L1" s="20" t="s">
        <v>85</v>
      </c>
      <c r="M1" s="30" t="s">
        <v>154</v>
      </c>
      <c r="N1" s="21"/>
    </row>
    <row r="2" spans="1:14" x14ac:dyDescent="0.25">
      <c r="A2" s="20" t="s">
        <v>90</v>
      </c>
      <c r="B2" s="22">
        <v>775</v>
      </c>
      <c r="C2" s="20" t="s">
        <v>86</v>
      </c>
      <c r="D2" s="22">
        <v>215</v>
      </c>
      <c r="E2" s="22">
        <v>557</v>
      </c>
      <c r="F2" s="20" t="s">
        <v>89</v>
      </c>
      <c r="G2" s="22">
        <v>150</v>
      </c>
      <c r="H2" s="20" t="s">
        <v>90</v>
      </c>
      <c r="I2" s="20" t="s">
        <v>87</v>
      </c>
      <c r="J2" s="21"/>
      <c r="K2" s="23">
        <v>621</v>
      </c>
      <c r="L2" s="24">
        <v>6000</v>
      </c>
      <c r="M2" s="30" t="s">
        <v>155</v>
      </c>
      <c r="N2" s="21"/>
    </row>
    <row r="3" spans="1:14" x14ac:dyDescent="0.25">
      <c r="A3" s="20" t="s">
        <v>91</v>
      </c>
      <c r="B3" s="22">
        <v>775</v>
      </c>
      <c r="C3" s="20" t="s">
        <v>86</v>
      </c>
      <c r="D3" s="22">
        <v>215</v>
      </c>
      <c r="E3" s="22">
        <v>557</v>
      </c>
      <c r="F3" s="20" t="s">
        <v>89</v>
      </c>
      <c r="G3" s="22">
        <v>210</v>
      </c>
      <c r="H3" s="20" t="s">
        <v>91</v>
      </c>
      <c r="I3" s="20" t="s">
        <v>88</v>
      </c>
      <c r="J3" s="21"/>
      <c r="K3" s="23">
        <v>621</v>
      </c>
      <c r="L3" s="24">
        <v>459</v>
      </c>
      <c r="M3" s="30" t="s">
        <v>156</v>
      </c>
      <c r="N3" s="21"/>
    </row>
    <row r="4" spans="1:14" x14ac:dyDescent="0.25">
      <c r="A4" s="20" t="s">
        <v>92</v>
      </c>
      <c r="B4" s="22">
        <v>775</v>
      </c>
      <c r="C4" s="20" t="s">
        <v>86</v>
      </c>
      <c r="D4" s="22">
        <v>215</v>
      </c>
      <c r="E4" s="22">
        <v>557</v>
      </c>
      <c r="F4" s="20" t="s">
        <v>89</v>
      </c>
      <c r="G4" s="22">
        <v>220</v>
      </c>
      <c r="H4" s="20" t="s">
        <v>92</v>
      </c>
      <c r="I4" s="20" t="s">
        <v>88</v>
      </c>
      <c r="J4" s="21"/>
      <c r="K4" s="23">
        <v>621</v>
      </c>
      <c r="L4" s="24">
        <v>550.20000000000005</v>
      </c>
      <c r="M4" s="30" t="s">
        <v>156</v>
      </c>
      <c r="N4" s="21"/>
    </row>
    <row r="5" spans="1:14" x14ac:dyDescent="0.25">
      <c r="A5" s="20" t="s">
        <v>93</v>
      </c>
      <c r="B5" s="22">
        <v>775</v>
      </c>
      <c r="C5" s="20" t="s">
        <v>86</v>
      </c>
      <c r="D5" s="22">
        <v>215</v>
      </c>
      <c r="E5" s="22">
        <v>557</v>
      </c>
      <c r="F5" s="20" t="s">
        <v>89</v>
      </c>
      <c r="G5" s="22">
        <v>240</v>
      </c>
      <c r="H5" s="20" t="s">
        <v>93</v>
      </c>
      <c r="I5" s="20" t="s">
        <v>88</v>
      </c>
      <c r="J5" s="21"/>
      <c r="K5" s="23">
        <v>621</v>
      </c>
      <c r="L5" s="24">
        <v>21.6</v>
      </c>
      <c r="M5" s="30" t="s">
        <v>156</v>
      </c>
      <c r="N5" s="21"/>
    </row>
    <row r="6" spans="1:14" x14ac:dyDescent="0.25">
      <c r="A6" s="20" t="s">
        <v>94</v>
      </c>
      <c r="B6" s="22">
        <v>775</v>
      </c>
      <c r="C6" s="20" t="s">
        <v>86</v>
      </c>
      <c r="D6" s="22">
        <v>215</v>
      </c>
      <c r="E6" s="22">
        <v>557</v>
      </c>
      <c r="F6" s="20" t="s">
        <v>89</v>
      </c>
      <c r="G6" s="22">
        <v>250</v>
      </c>
      <c r="H6" s="20" t="s">
        <v>94</v>
      </c>
      <c r="I6" s="20" t="s">
        <v>88</v>
      </c>
      <c r="J6" s="21"/>
      <c r="K6" s="23">
        <v>621</v>
      </c>
      <c r="L6" s="24">
        <v>28.26</v>
      </c>
      <c r="M6" s="30" t="s">
        <v>156</v>
      </c>
      <c r="N6" s="21"/>
    </row>
    <row r="7" spans="1:14" x14ac:dyDescent="0.25">
      <c r="A7" s="20" t="s">
        <v>96</v>
      </c>
      <c r="B7" s="22">
        <v>775</v>
      </c>
      <c r="C7" s="20" t="s">
        <v>86</v>
      </c>
      <c r="D7" s="22">
        <v>215</v>
      </c>
      <c r="E7" s="22">
        <v>557</v>
      </c>
      <c r="F7" s="20" t="s">
        <v>95</v>
      </c>
      <c r="G7" s="22">
        <v>150</v>
      </c>
      <c r="H7" s="20" t="s">
        <v>96</v>
      </c>
      <c r="I7" s="20" t="s">
        <v>87</v>
      </c>
      <c r="J7" s="21"/>
      <c r="K7" s="23">
        <v>621</v>
      </c>
      <c r="L7" s="24">
        <v>2500</v>
      </c>
      <c r="M7" s="30" t="s">
        <v>157</v>
      </c>
      <c r="N7" s="21"/>
    </row>
    <row r="8" spans="1:14" x14ac:dyDescent="0.25">
      <c r="A8" s="20" t="s">
        <v>97</v>
      </c>
      <c r="B8" s="22">
        <v>775</v>
      </c>
      <c r="C8" s="20" t="s">
        <v>86</v>
      </c>
      <c r="D8" s="22">
        <v>215</v>
      </c>
      <c r="E8" s="22">
        <v>557</v>
      </c>
      <c r="F8" s="20" t="s">
        <v>95</v>
      </c>
      <c r="G8" s="22">
        <v>210</v>
      </c>
      <c r="H8" s="20" t="s">
        <v>97</v>
      </c>
      <c r="I8" s="20" t="s">
        <v>88</v>
      </c>
      <c r="J8" s="21"/>
      <c r="K8" s="23">
        <v>621</v>
      </c>
      <c r="L8" s="24">
        <v>191.25</v>
      </c>
      <c r="M8" s="30" t="s">
        <v>158</v>
      </c>
      <c r="N8" s="21"/>
    </row>
    <row r="9" spans="1:14" x14ac:dyDescent="0.25">
      <c r="A9" s="20" t="s">
        <v>98</v>
      </c>
      <c r="B9" s="22">
        <v>775</v>
      </c>
      <c r="C9" s="20" t="s">
        <v>86</v>
      </c>
      <c r="D9" s="22">
        <v>215</v>
      </c>
      <c r="E9" s="22">
        <v>557</v>
      </c>
      <c r="F9" s="20" t="s">
        <v>95</v>
      </c>
      <c r="G9" s="22">
        <v>220</v>
      </c>
      <c r="H9" s="20" t="s">
        <v>98</v>
      </c>
      <c r="I9" s="20" t="s">
        <v>88</v>
      </c>
      <c r="J9" s="21"/>
      <c r="K9" s="23">
        <v>621</v>
      </c>
      <c r="L9" s="24">
        <v>229.25</v>
      </c>
      <c r="M9" s="30" t="s">
        <v>158</v>
      </c>
      <c r="N9" s="21"/>
    </row>
    <row r="10" spans="1:14" x14ac:dyDescent="0.25">
      <c r="A10" s="20" t="s">
        <v>99</v>
      </c>
      <c r="B10" s="22">
        <v>775</v>
      </c>
      <c r="C10" s="20" t="s">
        <v>86</v>
      </c>
      <c r="D10" s="22">
        <v>215</v>
      </c>
      <c r="E10" s="22">
        <v>557</v>
      </c>
      <c r="F10" s="20" t="s">
        <v>95</v>
      </c>
      <c r="G10" s="22">
        <v>240</v>
      </c>
      <c r="H10" s="20" t="s">
        <v>99</v>
      </c>
      <c r="I10" s="20" t="s">
        <v>88</v>
      </c>
      <c r="J10" s="21"/>
      <c r="K10" s="23">
        <v>621</v>
      </c>
      <c r="L10" s="24">
        <v>9</v>
      </c>
      <c r="M10" s="30" t="s">
        <v>158</v>
      </c>
      <c r="N10" s="21"/>
    </row>
    <row r="11" spans="1:14" x14ac:dyDescent="0.25">
      <c r="A11" s="20" t="s">
        <v>100</v>
      </c>
      <c r="B11" s="22">
        <v>775</v>
      </c>
      <c r="C11" s="20" t="s">
        <v>86</v>
      </c>
      <c r="D11" s="22">
        <v>215</v>
      </c>
      <c r="E11" s="22">
        <v>557</v>
      </c>
      <c r="F11" s="20" t="s">
        <v>95</v>
      </c>
      <c r="G11" s="22">
        <v>250</v>
      </c>
      <c r="H11" s="20" t="s">
        <v>100</v>
      </c>
      <c r="I11" s="20" t="s">
        <v>88</v>
      </c>
      <c r="J11" s="21"/>
      <c r="K11" s="23">
        <v>621</v>
      </c>
      <c r="L11" s="24">
        <v>11.78</v>
      </c>
      <c r="M11" s="30" t="s">
        <v>158</v>
      </c>
      <c r="N11" s="21"/>
    </row>
    <row r="12" spans="1:14" x14ac:dyDescent="0.25">
      <c r="A12" s="20" t="s">
        <v>102</v>
      </c>
      <c r="B12" s="22">
        <v>775</v>
      </c>
      <c r="C12" s="20" t="s">
        <v>86</v>
      </c>
      <c r="D12" s="22">
        <v>215</v>
      </c>
      <c r="E12" s="22">
        <v>557</v>
      </c>
      <c r="F12" s="20" t="s">
        <v>101</v>
      </c>
      <c r="G12" s="22">
        <v>150</v>
      </c>
      <c r="H12" s="20" t="s">
        <v>102</v>
      </c>
      <c r="I12" s="20" t="s">
        <v>87</v>
      </c>
      <c r="J12" s="21"/>
      <c r="K12" s="23">
        <v>621</v>
      </c>
      <c r="L12" s="24">
        <v>1000</v>
      </c>
      <c r="M12" s="30" t="s">
        <v>157</v>
      </c>
      <c r="N12" s="21"/>
    </row>
    <row r="13" spans="1:14" x14ac:dyDescent="0.25">
      <c r="A13" s="20" t="s">
        <v>103</v>
      </c>
      <c r="B13" s="22">
        <v>775</v>
      </c>
      <c r="C13" s="20" t="s">
        <v>86</v>
      </c>
      <c r="D13" s="22">
        <v>215</v>
      </c>
      <c r="E13" s="22">
        <v>557</v>
      </c>
      <c r="F13" s="20" t="s">
        <v>101</v>
      </c>
      <c r="G13" s="22">
        <v>210</v>
      </c>
      <c r="H13" s="20" t="s">
        <v>103</v>
      </c>
      <c r="I13" s="20" t="s">
        <v>88</v>
      </c>
      <c r="J13" s="21"/>
      <c r="K13" s="23">
        <v>621</v>
      </c>
      <c r="L13" s="24">
        <v>76.510000000000005</v>
      </c>
      <c r="M13" s="30" t="s">
        <v>158</v>
      </c>
      <c r="N13" s="21"/>
    </row>
    <row r="14" spans="1:14" x14ac:dyDescent="0.25">
      <c r="A14" s="20" t="s">
        <v>104</v>
      </c>
      <c r="B14" s="22">
        <v>775</v>
      </c>
      <c r="C14" s="20" t="s">
        <v>86</v>
      </c>
      <c r="D14" s="22">
        <v>215</v>
      </c>
      <c r="E14" s="22">
        <v>557</v>
      </c>
      <c r="F14" s="20" t="s">
        <v>101</v>
      </c>
      <c r="G14" s="22">
        <v>220</v>
      </c>
      <c r="H14" s="20" t="s">
        <v>104</v>
      </c>
      <c r="I14" s="20" t="s">
        <v>88</v>
      </c>
      <c r="J14" s="21"/>
      <c r="K14" s="23">
        <v>621</v>
      </c>
      <c r="L14" s="24">
        <v>91.7</v>
      </c>
      <c r="M14" s="30" t="s">
        <v>158</v>
      </c>
      <c r="N14" s="21"/>
    </row>
    <row r="15" spans="1:14" x14ac:dyDescent="0.25">
      <c r="A15" s="20" t="s">
        <v>105</v>
      </c>
      <c r="B15" s="22">
        <v>775</v>
      </c>
      <c r="C15" s="20" t="s">
        <v>86</v>
      </c>
      <c r="D15" s="22">
        <v>215</v>
      </c>
      <c r="E15" s="22">
        <v>557</v>
      </c>
      <c r="F15" s="20" t="s">
        <v>101</v>
      </c>
      <c r="G15" s="22">
        <v>240</v>
      </c>
      <c r="H15" s="20" t="s">
        <v>105</v>
      </c>
      <c r="I15" s="20" t="s">
        <v>88</v>
      </c>
      <c r="J15" s="21"/>
      <c r="K15" s="23">
        <v>621</v>
      </c>
      <c r="L15" s="24">
        <v>3.6</v>
      </c>
      <c r="M15" s="30" t="s">
        <v>158</v>
      </c>
      <c r="N15" s="21"/>
    </row>
    <row r="16" spans="1:14" x14ac:dyDescent="0.25">
      <c r="A16" s="20" t="s">
        <v>106</v>
      </c>
      <c r="B16" s="22">
        <v>775</v>
      </c>
      <c r="C16" s="20" t="s">
        <v>86</v>
      </c>
      <c r="D16" s="22">
        <v>215</v>
      </c>
      <c r="E16" s="22">
        <v>557</v>
      </c>
      <c r="F16" s="20" t="s">
        <v>101</v>
      </c>
      <c r="G16" s="22">
        <v>250</v>
      </c>
      <c r="H16" s="20" t="s">
        <v>106</v>
      </c>
      <c r="I16" s="20" t="s">
        <v>88</v>
      </c>
      <c r="J16" s="21"/>
      <c r="K16" s="23">
        <v>621</v>
      </c>
      <c r="L16" s="24">
        <v>2.35</v>
      </c>
      <c r="M16" s="30" t="s">
        <v>158</v>
      </c>
      <c r="N16" s="21"/>
    </row>
    <row r="17" spans="1:14" x14ac:dyDescent="0.25">
      <c r="A17" s="20" t="s">
        <v>107</v>
      </c>
      <c r="B17" s="22">
        <v>775</v>
      </c>
      <c r="C17" s="20" t="s">
        <v>86</v>
      </c>
      <c r="D17" s="22">
        <v>215</v>
      </c>
      <c r="E17" s="22">
        <v>558</v>
      </c>
      <c r="F17" s="20" t="s">
        <v>89</v>
      </c>
      <c r="G17" s="22">
        <v>150</v>
      </c>
      <c r="H17" s="20" t="s">
        <v>107</v>
      </c>
      <c r="I17" s="20" t="s">
        <v>87</v>
      </c>
      <c r="J17" s="21"/>
      <c r="K17" s="23">
        <v>621</v>
      </c>
      <c r="L17" s="24">
        <v>2000</v>
      </c>
      <c r="M17" s="30" t="s">
        <v>155</v>
      </c>
      <c r="N17" s="21"/>
    </row>
    <row r="18" spans="1:14" x14ac:dyDescent="0.25">
      <c r="A18" s="20" t="s">
        <v>108</v>
      </c>
      <c r="B18" s="22">
        <v>775</v>
      </c>
      <c r="C18" s="20" t="s">
        <v>86</v>
      </c>
      <c r="D18" s="22">
        <v>215</v>
      </c>
      <c r="E18" s="22">
        <v>558</v>
      </c>
      <c r="F18" s="20" t="s">
        <v>89</v>
      </c>
      <c r="G18" s="22">
        <v>210</v>
      </c>
      <c r="H18" s="20" t="s">
        <v>108</v>
      </c>
      <c r="I18" s="20" t="s">
        <v>88</v>
      </c>
      <c r="J18" s="21"/>
      <c r="K18" s="23">
        <v>621</v>
      </c>
      <c r="L18" s="24">
        <v>153</v>
      </c>
      <c r="M18" s="30" t="s">
        <v>159</v>
      </c>
      <c r="N18" s="21"/>
    </row>
    <row r="19" spans="1:14" x14ac:dyDescent="0.25">
      <c r="A19" s="20" t="s">
        <v>109</v>
      </c>
      <c r="B19" s="22">
        <v>775</v>
      </c>
      <c r="C19" s="20" t="s">
        <v>86</v>
      </c>
      <c r="D19" s="22">
        <v>215</v>
      </c>
      <c r="E19" s="22">
        <v>558</v>
      </c>
      <c r="F19" s="20" t="s">
        <v>89</v>
      </c>
      <c r="G19" s="22">
        <v>220</v>
      </c>
      <c r="H19" s="20" t="s">
        <v>109</v>
      </c>
      <c r="I19" s="20" t="s">
        <v>88</v>
      </c>
      <c r="J19" s="21"/>
      <c r="K19" s="23">
        <v>621</v>
      </c>
      <c r="L19" s="24">
        <v>183.4</v>
      </c>
      <c r="M19" s="30" t="s">
        <v>160</v>
      </c>
      <c r="N19" s="21"/>
    </row>
    <row r="20" spans="1:14" x14ac:dyDescent="0.25">
      <c r="A20" s="20" t="s">
        <v>110</v>
      </c>
      <c r="B20" s="22">
        <v>775</v>
      </c>
      <c r="C20" s="20" t="s">
        <v>86</v>
      </c>
      <c r="D20" s="22">
        <v>215</v>
      </c>
      <c r="E20" s="22">
        <v>558</v>
      </c>
      <c r="F20" s="20" t="s">
        <v>89</v>
      </c>
      <c r="G20" s="22">
        <v>240</v>
      </c>
      <c r="H20" s="20" t="s">
        <v>110</v>
      </c>
      <c r="I20" s="20" t="s">
        <v>88</v>
      </c>
      <c r="J20" s="21"/>
      <c r="K20" s="23">
        <v>621</v>
      </c>
      <c r="L20" s="24">
        <v>7.2</v>
      </c>
      <c r="M20" s="30" t="s">
        <v>160</v>
      </c>
      <c r="N20" s="21"/>
    </row>
    <row r="21" spans="1:14" x14ac:dyDescent="0.25">
      <c r="A21" s="20" t="s">
        <v>111</v>
      </c>
      <c r="B21" s="22">
        <v>775</v>
      </c>
      <c r="C21" s="20" t="s">
        <v>86</v>
      </c>
      <c r="D21" s="22">
        <v>215</v>
      </c>
      <c r="E21" s="22">
        <v>558</v>
      </c>
      <c r="F21" s="20" t="s">
        <v>89</v>
      </c>
      <c r="G21" s="22">
        <v>250</v>
      </c>
      <c r="H21" s="20" t="s">
        <v>111</v>
      </c>
      <c r="I21" s="20" t="s">
        <v>88</v>
      </c>
      <c r="J21" s="21"/>
      <c r="K21" s="23">
        <v>621</v>
      </c>
      <c r="L21" s="24">
        <v>9.42</v>
      </c>
      <c r="M21" s="30" t="s">
        <v>160</v>
      </c>
      <c r="N21" s="21"/>
    </row>
    <row r="22" spans="1:14" x14ac:dyDescent="0.25">
      <c r="A22" s="20" t="s">
        <v>112</v>
      </c>
      <c r="B22" s="22">
        <v>775</v>
      </c>
      <c r="C22" s="20" t="s">
        <v>86</v>
      </c>
      <c r="D22" s="22">
        <v>215</v>
      </c>
      <c r="E22" s="22">
        <v>558</v>
      </c>
      <c r="F22" s="20" t="s">
        <v>95</v>
      </c>
      <c r="G22" s="22">
        <v>150</v>
      </c>
      <c r="H22" s="20" t="s">
        <v>112</v>
      </c>
      <c r="I22" s="20" t="s">
        <v>87</v>
      </c>
      <c r="J22" s="21"/>
      <c r="K22" s="23">
        <v>621</v>
      </c>
      <c r="L22" s="24">
        <v>2500</v>
      </c>
      <c r="M22" s="30" t="s">
        <v>157</v>
      </c>
      <c r="N22" s="21"/>
    </row>
    <row r="23" spans="1:14" x14ac:dyDescent="0.25">
      <c r="A23" s="20" t="s">
        <v>113</v>
      </c>
      <c r="B23" s="22">
        <v>775</v>
      </c>
      <c r="C23" s="20" t="s">
        <v>86</v>
      </c>
      <c r="D23" s="22">
        <v>215</v>
      </c>
      <c r="E23" s="22">
        <v>558</v>
      </c>
      <c r="F23" s="20" t="s">
        <v>101</v>
      </c>
      <c r="G23" s="22">
        <v>150</v>
      </c>
      <c r="H23" s="20" t="s">
        <v>113</v>
      </c>
      <c r="I23" s="20" t="s">
        <v>87</v>
      </c>
      <c r="J23" s="21"/>
      <c r="K23" s="23">
        <v>621</v>
      </c>
      <c r="L23" s="24">
        <v>500</v>
      </c>
      <c r="M23" s="30" t="s">
        <v>157</v>
      </c>
      <c r="N23" s="21"/>
    </row>
    <row r="24" spans="1:14" x14ac:dyDescent="0.25">
      <c r="A24" s="20" t="s">
        <v>115</v>
      </c>
      <c r="B24" s="22">
        <v>775</v>
      </c>
      <c r="C24" s="20" t="s">
        <v>86</v>
      </c>
      <c r="D24" s="22">
        <v>215</v>
      </c>
      <c r="E24" s="22">
        <v>731</v>
      </c>
      <c r="F24" s="20" t="s">
        <v>114</v>
      </c>
      <c r="G24" s="22">
        <v>113</v>
      </c>
      <c r="H24" s="20" t="s">
        <v>115</v>
      </c>
      <c r="I24" s="20" t="s">
        <v>116</v>
      </c>
      <c r="J24" s="21"/>
      <c r="K24" s="23">
        <v>621</v>
      </c>
      <c r="L24" s="24">
        <v>23000</v>
      </c>
      <c r="M24" s="30" t="s">
        <v>161</v>
      </c>
      <c r="N24" s="21"/>
    </row>
    <row r="25" spans="1:14" x14ac:dyDescent="0.25">
      <c r="A25" s="20" t="s">
        <v>117</v>
      </c>
      <c r="B25" s="22">
        <v>775</v>
      </c>
      <c r="C25" s="20" t="s">
        <v>86</v>
      </c>
      <c r="D25" s="22">
        <v>215</v>
      </c>
      <c r="E25" s="22">
        <v>731</v>
      </c>
      <c r="F25" s="20" t="s">
        <v>114</v>
      </c>
      <c r="G25" s="22">
        <v>210</v>
      </c>
      <c r="H25" s="20" t="s">
        <v>117</v>
      </c>
      <c r="I25" s="20" t="s">
        <v>116</v>
      </c>
      <c r="J25" s="21"/>
      <c r="K25" s="23">
        <v>621</v>
      </c>
      <c r="L25" s="24">
        <v>1760</v>
      </c>
      <c r="M25" s="30" t="s">
        <v>162</v>
      </c>
      <c r="N25" s="21"/>
    </row>
    <row r="26" spans="1:14" x14ac:dyDescent="0.25">
      <c r="A26" s="20" t="s">
        <v>118</v>
      </c>
      <c r="B26" s="22">
        <v>775</v>
      </c>
      <c r="C26" s="20" t="s">
        <v>86</v>
      </c>
      <c r="D26" s="22">
        <v>215</v>
      </c>
      <c r="E26" s="22">
        <v>731</v>
      </c>
      <c r="F26" s="20" t="s">
        <v>114</v>
      </c>
      <c r="G26" s="22">
        <v>230</v>
      </c>
      <c r="H26" s="20" t="s">
        <v>118</v>
      </c>
      <c r="I26" s="20" t="s">
        <v>116</v>
      </c>
      <c r="J26" s="21"/>
      <c r="K26" s="23">
        <v>621</v>
      </c>
      <c r="L26" s="24">
        <v>1950</v>
      </c>
      <c r="M26" s="30" t="s">
        <v>162</v>
      </c>
      <c r="N26" s="21"/>
    </row>
    <row r="27" spans="1:14" x14ac:dyDescent="0.25">
      <c r="A27" s="20" t="s">
        <v>119</v>
      </c>
      <c r="B27" s="22">
        <v>775</v>
      </c>
      <c r="C27" s="20" t="s">
        <v>86</v>
      </c>
      <c r="D27" s="22">
        <v>215</v>
      </c>
      <c r="E27" s="22">
        <v>731</v>
      </c>
      <c r="F27" s="20" t="s">
        <v>114</v>
      </c>
      <c r="G27" s="22">
        <v>240</v>
      </c>
      <c r="H27" s="20" t="s">
        <v>119</v>
      </c>
      <c r="I27" s="20" t="s">
        <v>116</v>
      </c>
      <c r="J27" s="21"/>
      <c r="K27" s="23">
        <v>621</v>
      </c>
      <c r="L27" s="24">
        <v>105</v>
      </c>
      <c r="M27" s="30" t="s">
        <v>162</v>
      </c>
      <c r="N27" s="21"/>
    </row>
    <row r="28" spans="1:14" x14ac:dyDescent="0.25">
      <c r="A28" s="20" t="s">
        <v>120</v>
      </c>
      <c r="B28" s="22">
        <v>775</v>
      </c>
      <c r="C28" s="20" t="s">
        <v>86</v>
      </c>
      <c r="D28" s="22">
        <v>215</v>
      </c>
      <c r="E28" s="22">
        <v>731</v>
      </c>
      <c r="F28" s="20" t="s">
        <v>114</v>
      </c>
      <c r="G28" s="22">
        <v>250</v>
      </c>
      <c r="H28" s="20" t="s">
        <v>120</v>
      </c>
      <c r="I28" s="20" t="s">
        <v>116</v>
      </c>
      <c r="J28" s="21"/>
      <c r="K28" s="23">
        <v>621</v>
      </c>
      <c r="L28" s="24">
        <v>133</v>
      </c>
      <c r="M28" s="30" t="s">
        <v>162</v>
      </c>
      <c r="N28" s="21"/>
    </row>
    <row r="29" spans="1:14" x14ac:dyDescent="0.25">
      <c r="A29" s="20" t="s">
        <v>121</v>
      </c>
      <c r="B29" s="22">
        <v>775</v>
      </c>
      <c r="C29" s="20" t="s">
        <v>86</v>
      </c>
      <c r="D29" s="22">
        <v>215</v>
      </c>
      <c r="E29" s="22">
        <v>731</v>
      </c>
      <c r="F29" s="20" t="s">
        <v>114</v>
      </c>
      <c r="G29" s="22">
        <v>260</v>
      </c>
      <c r="H29" s="20" t="s">
        <v>121</v>
      </c>
      <c r="I29" s="20" t="s">
        <v>116</v>
      </c>
      <c r="J29" s="21"/>
      <c r="K29" s="23">
        <v>621</v>
      </c>
      <c r="L29" s="24">
        <v>276.07</v>
      </c>
      <c r="M29" s="30" t="s">
        <v>162</v>
      </c>
      <c r="N29" s="21"/>
    </row>
    <row r="30" spans="1:14" x14ac:dyDescent="0.25">
      <c r="A30" s="20" t="s">
        <v>122</v>
      </c>
      <c r="B30" s="22">
        <v>775</v>
      </c>
      <c r="C30" s="20" t="s">
        <v>86</v>
      </c>
      <c r="D30" s="22">
        <v>215</v>
      </c>
      <c r="E30" s="22">
        <v>731</v>
      </c>
      <c r="F30" s="20" t="s">
        <v>95</v>
      </c>
      <c r="G30" s="22">
        <v>150</v>
      </c>
      <c r="H30" s="20" t="s">
        <v>122</v>
      </c>
      <c r="I30" s="20" t="s">
        <v>87</v>
      </c>
      <c r="J30" s="21"/>
      <c r="K30" s="23">
        <v>621</v>
      </c>
      <c r="L30" s="24">
        <v>38000</v>
      </c>
      <c r="M30" s="30" t="s">
        <v>157</v>
      </c>
      <c r="N30" s="21"/>
    </row>
    <row r="31" spans="1:14" x14ac:dyDescent="0.25">
      <c r="A31" s="20" t="s">
        <v>123</v>
      </c>
      <c r="B31" s="22">
        <v>775</v>
      </c>
      <c r="C31" s="20" t="s">
        <v>86</v>
      </c>
      <c r="D31" s="22">
        <v>215</v>
      </c>
      <c r="E31" s="22">
        <v>731</v>
      </c>
      <c r="F31" s="20" t="s">
        <v>95</v>
      </c>
      <c r="G31" s="22">
        <v>210</v>
      </c>
      <c r="H31" s="20" t="s">
        <v>123</v>
      </c>
      <c r="I31" s="20" t="s">
        <v>88</v>
      </c>
      <c r="J31" s="21"/>
      <c r="K31" s="23">
        <v>621</v>
      </c>
      <c r="L31" s="24">
        <v>2524.5</v>
      </c>
      <c r="M31" s="30" t="s">
        <v>158</v>
      </c>
      <c r="N31" s="21"/>
    </row>
    <row r="32" spans="1:14" x14ac:dyDescent="0.25">
      <c r="A32" s="20" t="s">
        <v>124</v>
      </c>
      <c r="B32" s="22">
        <v>775</v>
      </c>
      <c r="C32" s="20" t="s">
        <v>86</v>
      </c>
      <c r="D32" s="22">
        <v>215</v>
      </c>
      <c r="E32" s="22">
        <v>731</v>
      </c>
      <c r="F32" s="20" t="s">
        <v>95</v>
      </c>
      <c r="G32" s="22">
        <v>220</v>
      </c>
      <c r="H32" s="20" t="s">
        <v>124</v>
      </c>
      <c r="I32" s="20" t="s">
        <v>88</v>
      </c>
      <c r="J32" s="21"/>
      <c r="K32" s="23">
        <v>621</v>
      </c>
      <c r="L32" s="24">
        <v>1146.25</v>
      </c>
      <c r="M32" s="30" t="s">
        <v>158</v>
      </c>
      <c r="N32" s="21"/>
    </row>
    <row r="33" spans="1:17" x14ac:dyDescent="0.25">
      <c r="A33" s="20" t="s">
        <v>125</v>
      </c>
      <c r="B33" s="22">
        <v>775</v>
      </c>
      <c r="C33" s="20" t="s">
        <v>86</v>
      </c>
      <c r="D33" s="22">
        <v>215</v>
      </c>
      <c r="E33" s="22">
        <v>731</v>
      </c>
      <c r="F33" s="20" t="s">
        <v>95</v>
      </c>
      <c r="G33" s="22">
        <v>230</v>
      </c>
      <c r="H33" s="20" t="s">
        <v>125</v>
      </c>
      <c r="I33" s="20" t="s">
        <v>88</v>
      </c>
      <c r="J33" s="21"/>
      <c r="K33" s="23">
        <v>621</v>
      </c>
      <c r="L33" s="24">
        <v>1190</v>
      </c>
      <c r="M33" s="30" t="s">
        <v>158</v>
      </c>
      <c r="N33" s="21"/>
    </row>
    <row r="34" spans="1:17" x14ac:dyDescent="0.25">
      <c r="A34" s="20" t="s">
        <v>126</v>
      </c>
      <c r="B34" s="22">
        <v>775</v>
      </c>
      <c r="C34" s="20" t="s">
        <v>86</v>
      </c>
      <c r="D34" s="22">
        <v>215</v>
      </c>
      <c r="E34" s="22">
        <v>731</v>
      </c>
      <c r="F34" s="20" t="s">
        <v>95</v>
      </c>
      <c r="G34" s="22">
        <v>240</v>
      </c>
      <c r="H34" s="20" t="s">
        <v>126</v>
      </c>
      <c r="I34" s="20" t="s">
        <v>88</v>
      </c>
      <c r="J34" s="21"/>
      <c r="K34" s="23">
        <v>621</v>
      </c>
      <c r="L34" s="24">
        <v>118.8</v>
      </c>
      <c r="M34" s="30" t="s">
        <v>158</v>
      </c>
      <c r="N34" s="21"/>
    </row>
    <row r="35" spans="1:17" x14ac:dyDescent="0.25">
      <c r="A35" s="20" t="s">
        <v>127</v>
      </c>
      <c r="B35" s="22">
        <v>775</v>
      </c>
      <c r="C35" s="20" t="s">
        <v>86</v>
      </c>
      <c r="D35" s="22">
        <v>215</v>
      </c>
      <c r="E35" s="22">
        <v>731</v>
      </c>
      <c r="F35" s="20" t="s">
        <v>95</v>
      </c>
      <c r="G35" s="22">
        <v>250</v>
      </c>
      <c r="H35" s="20" t="s">
        <v>127</v>
      </c>
      <c r="I35" s="20" t="s">
        <v>88</v>
      </c>
      <c r="J35" s="21"/>
      <c r="K35" s="23">
        <v>621</v>
      </c>
      <c r="L35" s="24">
        <v>396.42</v>
      </c>
      <c r="M35" s="30" t="s">
        <v>158</v>
      </c>
      <c r="N35" s="21"/>
    </row>
    <row r="36" spans="1:17" x14ac:dyDescent="0.25">
      <c r="A36" s="20" t="s">
        <v>128</v>
      </c>
      <c r="B36" s="22">
        <v>775</v>
      </c>
      <c r="C36" s="20" t="s">
        <v>86</v>
      </c>
      <c r="D36" s="22">
        <v>215</v>
      </c>
      <c r="E36" s="22">
        <v>731</v>
      </c>
      <c r="F36" s="20" t="s">
        <v>95</v>
      </c>
      <c r="G36" s="22">
        <v>535</v>
      </c>
      <c r="H36" s="20" t="s">
        <v>128</v>
      </c>
      <c r="I36" s="20" t="s">
        <v>129</v>
      </c>
      <c r="J36" s="21"/>
      <c r="K36" s="23">
        <v>621</v>
      </c>
      <c r="L36" s="24">
        <v>31724.2</v>
      </c>
      <c r="M36" s="30" t="s">
        <v>163</v>
      </c>
      <c r="N36" s="21"/>
    </row>
    <row r="37" spans="1:17" x14ac:dyDescent="0.25">
      <c r="A37" s="20" t="s">
        <v>130</v>
      </c>
      <c r="B37" s="22">
        <v>775</v>
      </c>
      <c r="C37" s="20" t="s">
        <v>86</v>
      </c>
      <c r="D37" s="22">
        <v>215</v>
      </c>
      <c r="E37" s="22">
        <v>731</v>
      </c>
      <c r="F37" s="20" t="s">
        <v>95</v>
      </c>
      <c r="G37" s="22">
        <v>682</v>
      </c>
      <c r="H37" s="20" t="s">
        <v>130</v>
      </c>
      <c r="I37" s="20" t="s">
        <v>129</v>
      </c>
      <c r="J37" s="21"/>
      <c r="K37" s="23">
        <v>621</v>
      </c>
      <c r="L37" s="24">
        <v>131805.60999999999</v>
      </c>
      <c r="M37" s="30" t="s">
        <v>164</v>
      </c>
      <c r="N37" s="21"/>
      <c r="Q37" t="s">
        <v>165</v>
      </c>
    </row>
    <row r="38" spans="1:17" x14ac:dyDescent="0.25">
      <c r="A38" s="20" t="s">
        <v>131</v>
      </c>
      <c r="B38" s="22">
        <v>775</v>
      </c>
      <c r="C38" s="20" t="s">
        <v>86</v>
      </c>
      <c r="D38" s="22">
        <v>215</v>
      </c>
      <c r="E38" s="22">
        <v>731</v>
      </c>
      <c r="F38" s="20" t="s">
        <v>101</v>
      </c>
      <c r="G38" s="22">
        <v>150</v>
      </c>
      <c r="H38" s="20" t="s">
        <v>131</v>
      </c>
      <c r="I38" s="20" t="s">
        <v>87</v>
      </c>
      <c r="J38" s="21"/>
      <c r="K38" s="23">
        <v>621</v>
      </c>
      <c r="L38" s="24">
        <v>500</v>
      </c>
      <c r="M38" s="30" t="s">
        <v>157</v>
      </c>
      <c r="N38" s="21"/>
    </row>
    <row r="39" spans="1:17" x14ac:dyDescent="0.25">
      <c r="A39" s="20" t="s">
        <v>132</v>
      </c>
      <c r="B39" s="22">
        <v>775</v>
      </c>
      <c r="C39" s="20" t="s">
        <v>86</v>
      </c>
      <c r="D39" s="22">
        <v>215</v>
      </c>
      <c r="E39" s="22">
        <v>731</v>
      </c>
      <c r="F39" s="20" t="s">
        <v>101</v>
      </c>
      <c r="G39" s="22">
        <v>220</v>
      </c>
      <c r="H39" s="20" t="s">
        <v>132</v>
      </c>
      <c r="I39" s="20" t="s">
        <v>88</v>
      </c>
      <c r="J39" s="21"/>
      <c r="K39" s="23">
        <v>621</v>
      </c>
      <c r="L39" s="24">
        <v>45.85</v>
      </c>
      <c r="M39" s="30" t="s">
        <v>158</v>
      </c>
      <c r="N39" s="21"/>
    </row>
    <row r="40" spans="1:17" x14ac:dyDescent="0.25">
      <c r="A40" s="20" t="s">
        <v>133</v>
      </c>
      <c r="B40" s="22">
        <v>775</v>
      </c>
      <c r="C40" s="20" t="s">
        <v>86</v>
      </c>
      <c r="D40" s="22">
        <v>215</v>
      </c>
      <c r="E40" s="22">
        <v>963</v>
      </c>
      <c r="F40" s="20" t="s">
        <v>89</v>
      </c>
      <c r="G40" s="22">
        <v>150</v>
      </c>
      <c r="H40" s="20" t="s">
        <v>133</v>
      </c>
      <c r="I40" s="20" t="s">
        <v>87</v>
      </c>
      <c r="J40" s="21"/>
      <c r="K40" s="23">
        <v>621</v>
      </c>
      <c r="L40" s="24">
        <v>4000</v>
      </c>
      <c r="M40" s="30" t="s">
        <v>155</v>
      </c>
      <c r="N40" s="21"/>
    </row>
    <row r="41" spans="1:17" x14ac:dyDescent="0.25">
      <c r="A41" s="20" t="s">
        <v>134</v>
      </c>
      <c r="B41" s="22">
        <v>775</v>
      </c>
      <c r="C41" s="20" t="s">
        <v>86</v>
      </c>
      <c r="D41" s="22">
        <v>215</v>
      </c>
      <c r="E41" s="22">
        <v>963</v>
      </c>
      <c r="F41" s="20" t="s">
        <v>89</v>
      </c>
      <c r="G41" s="22">
        <v>210</v>
      </c>
      <c r="H41" s="20" t="s">
        <v>134</v>
      </c>
      <c r="I41" s="20" t="s">
        <v>88</v>
      </c>
      <c r="J41" s="21"/>
      <c r="K41" s="23">
        <v>621</v>
      </c>
      <c r="L41" s="24">
        <v>306</v>
      </c>
      <c r="M41" s="30" t="s">
        <v>156</v>
      </c>
      <c r="N41" s="21"/>
    </row>
    <row r="42" spans="1:17" x14ac:dyDescent="0.25">
      <c r="A42" s="20" t="s">
        <v>135</v>
      </c>
      <c r="B42" s="22">
        <v>775</v>
      </c>
      <c r="C42" s="20" t="s">
        <v>86</v>
      </c>
      <c r="D42" s="22">
        <v>215</v>
      </c>
      <c r="E42" s="22">
        <v>963</v>
      </c>
      <c r="F42" s="20" t="s">
        <v>89</v>
      </c>
      <c r="G42" s="22">
        <v>220</v>
      </c>
      <c r="H42" s="20" t="s">
        <v>135</v>
      </c>
      <c r="I42" s="20" t="s">
        <v>88</v>
      </c>
      <c r="J42" s="21"/>
      <c r="K42" s="23">
        <v>621</v>
      </c>
      <c r="L42" s="24">
        <v>366.8</v>
      </c>
      <c r="M42" s="30" t="s">
        <v>156</v>
      </c>
      <c r="N42" s="21"/>
    </row>
    <row r="43" spans="1:17" x14ac:dyDescent="0.25">
      <c r="A43" s="20" t="s">
        <v>136</v>
      </c>
      <c r="B43" s="22">
        <v>775</v>
      </c>
      <c r="C43" s="20" t="s">
        <v>86</v>
      </c>
      <c r="D43" s="22">
        <v>215</v>
      </c>
      <c r="E43" s="22">
        <v>963</v>
      </c>
      <c r="F43" s="20" t="s">
        <v>89</v>
      </c>
      <c r="G43" s="22">
        <v>240</v>
      </c>
      <c r="H43" s="20" t="s">
        <v>136</v>
      </c>
      <c r="I43" s="20" t="s">
        <v>88</v>
      </c>
      <c r="J43" s="21"/>
      <c r="K43" s="23">
        <v>621</v>
      </c>
      <c r="L43" s="24">
        <v>14.4</v>
      </c>
      <c r="M43" s="30" t="s">
        <v>156</v>
      </c>
      <c r="N43" s="21"/>
    </row>
    <row r="44" spans="1:17" x14ac:dyDescent="0.25">
      <c r="A44" s="20" t="s">
        <v>137</v>
      </c>
      <c r="B44" s="22">
        <v>775</v>
      </c>
      <c r="C44" s="20" t="s">
        <v>86</v>
      </c>
      <c r="D44" s="22">
        <v>215</v>
      </c>
      <c r="E44" s="22">
        <v>963</v>
      </c>
      <c r="F44" s="20" t="s">
        <v>89</v>
      </c>
      <c r="G44" s="22">
        <v>250</v>
      </c>
      <c r="H44" s="20" t="s">
        <v>137</v>
      </c>
      <c r="I44" s="20" t="s">
        <v>88</v>
      </c>
      <c r="J44" s="21"/>
      <c r="K44" s="23">
        <v>621</v>
      </c>
      <c r="L44" s="24">
        <v>18.84</v>
      </c>
      <c r="M44" s="30" t="s">
        <v>156</v>
      </c>
      <c r="N44" s="21"/>
    </row>
    <row r="45" spans="1:17" x14ac:dyDescent="0.25">
      <c r="A45" s="20" t="s">
        <v>138</v>
      </c>
      <c r="B45" s="22">
        <v>775</v>
      </c>
      <c r="C45" s="20" t="s">
        <v>86</v>
      </c>
      <c r="D45" s="22">
        <v>215</v>
      </c>
      <c r="E45" s="22">
        <v>963</v>
      </c>
      <c r="F45" s="20" t="s">
        <v>95</v>
      </c>
      <c r="G45" s="22">
        <v>150</v>
      </c>
      <c r="H45" s="20" t="s">
        <v>138</v>
      </c>
      <c r="I45" s="20" t="s">
        <v>87</v>
      </c>
      <c r="J45" s="21"/>
      <c r="K45" s="23">
        <v>621</v>
      </c>
      <c r="L45" s="24">
        <v>2500</v>
      </c>
      <c r="M45" s="30" t="s">
        <v>157</v>
      </c>
      <c r="N45" s="21"/>
    </row>
    <row r="46" spans="1:17" x14ac:dyDescent="0.25">
      <c r="A46" s="20" t="s">
        <v>139</v>
      </c>
      <c r="B46" s="22">
        <v>775</v>
      </c>
      <c r="C46" s="20" t="s">
        <v>86</v>
      </c>
      <c r="D46" s="22">
        <v>215</v>
      </c>
      <c r="E46" s="22">
        <v>963</v>
      </c>
      <c r="F46" s="20" t="s">
        <v>101</v>
      </c>
      <c r="G46" s="22">
        <v>150</v>
      </c>
      <c r="H46" s="20" t="s">
        <v>139</v>
      </c>
      <c r="I46" s="20" t="s">
        <v>87</v>
      </c>
      <c r="J46" s="21"/>
      <c r="K46" s="23">
        <v>621</v>
      </c>
      <c r="L46" s="24">
        <v>500</v>
      </c>
      <c r="M46" s="30" t="s">
        <v>157</v>
      </c>
      <c r="N46" s="21"/>
    </row>
    <row r="47" spans="1:17" x14ac:dyDescent="0.25">
      <c r="A47" s="20" t="s">
        <v>140</v>
      </c>
      <c r="B47" s="22">
        <v>775</v>
      </c>
      <c r="C47" s="20" t="s">
        <v>86</v>
      </c>
      <c r="D47" s="22">
        <v>215</v>
      </c>
      <c r="E47" s="22">
        <v>964</v>
      </c>
      <c r="F47" s="20" t="s">
        <v>89</v>
      </c>
      <c r="G47" s="22">
        <v>150</v>
      </c>
      <c r="H47" s="20" t="s">
        <v>140</v>
      </c>
      <c r="I47" s="20" t="s">
        <v>87</v>
      </c>
      <c r="J47" s="21"/>
      <c r="K47" s="23">
        <v>621</v>
      </c>
      <c r="L47" s="24">
        <v>10250</v>
      </c>
      <c r="M47" s="30" t="s">
        <v>155</v>
      </c>
      <c r="N47" s="21"/>
    </row>
    <row r="48" spans="1:17" x14ac:dyDescent="0.25">
      <c r="A48" s="20" t="s">
        <v>141</v>
      </c>
      <c r="B48" s="22">
        <v>775</v>
      </c>
      <c r="C48" s="20" t="s">
        <v>86</v>
      </c>
      <c r="D48" s="22">
        <v>215</v>
      </c>
      <c r="E48" s="22">
        <v>964</v>
      </c>
      <c r="F48" s="20" t="s">
        <v>89</v>
      </c>
      <c r="G48" s="22">
        <v>210</v>
      </c>
      <c r="H48" s="20" t="s">
        <v>141</v>
      </c>
      <c r="I48" s="20" t="s">
        <v>88</v>
      </c>
      <c r="J48" s="21"/>
      <c r="K48" s="23">
        <v>621</v>
      </c>
      <c r="L48" s="24">
        <v>784.13</v>
      </c>
      <c r="M48" s="30" t="s">
        <v>160</v>
      </c>
      <c r="N48" s="21"/>
    </row>
    <row r="49" spans="1:14" x14ac:dyDescent="0.25">
      <c r="A49" s="20" t="s">
        <v>142</v>
      </c>
      <c r="B49" s="22">
        <v>775</v>
      </c>
      <c r="C49" s="20" t="s">
        <v>86</v>
      </c>
      <c r="D49" s="22">
        <v>215</v>
      </c>
      <c r="E49" s="22">
        <v>964</v>
      </c>
      <c r="F49" s="20" t="s">
        <v>89</v>
      </c>
      <c r="G49" s="22">
        <v>220</v>
      </c>
      <c r="H49" s="20" t="s">
        <v>142</v>
      </c>
      <c r="I49" s="20" t="s">
        <v>88</v>
      </c>
      <c r="J49" s="21"/>
      <c r="K49" s="23">
        <v>621</v>
      </c>
      <c r="L49" s="24">
        <v>939.93</v>
      </c>
      <c r="M49" s="30" t="s">
        <v>160</v>
      </c>
      <c r="N49" s="21"/>
    </row>
    <row r="50" spans="1:14" x14ac:dyDescent="0.25">
      <c r="A50" s="20" t="s">
        <v>143</v>
      </c>
      <c r="B50" s="22">
        <v>775</v>
      </c>
      <c r="C50" s="20" t="s">
        <v>86</v>
      </c>
      <c r="D50" s="22">
        <v>215</v>
      </c>
      <c r="E50" s="22">
        <v>964</v>
      </c>
      <c r="F50" s="20" t="s">
        <v>89</v>
      </c>
      <c r="G50" s="22">
        <v>240</v>
      </c>
      <c r="H50" s="20" t="s">
        <v>143</v>
      </c>
      <c r="I50" s="20" t="s">
        <v>88</v>
      </c>
      <c r="J50" s="21"/>
      <c r="K50" s="23">
        <v>621</v>
      </c>
      <c r="L50" s="24">
        <v>36.9</v>
      </c>
      <c r="M50" s="30" t="s">
        <v>160</v>
      </c>
      <c r="N50" s="21"/>
    </row>
    <row r="51" spans="1:14" x14ac:dyDescent="0.25">
      <c r="A51" s="20" t="s">
        <v>144</v>
      </c>
      <c r="B51" s="22">
        <v>775</v>
      </c>
      <c r="C51" s="20" t="s">
        <v>86</v>
      </c>
      <c r="D51" s="22">
        <v>215</v>
      </c>
      <c r="E51" s="22">
        <v>964</v>
      </c>
      <c r="F51" s="20" t="s">
        <v>89</v>
      </c>
      <c r="G51" s="22">
        <v>250</v>
      </c>
      <c r="H51" s="20" t="s">
        <v>144</v>
      </c>
      <c r="I51" s="20" t="s">
        <v>88</v>
      </c>
      <c r="J51" s="21"/>
      <c r="K51" s="23">
        <v>621</v>
      </c>
      <c r="L51" s="24">
        <v>48.29</v>
      </c>
      <c r="M51" s="30" t="s">
        <v>160</v>
      </c>
      <c r="N51" s="21"/>
    </row>
    <row r="52" spans="1:14" x14ac:dyDescent="0.25">
      <c r="A52" s="20" t="s">
        <v>145</v>
      </c>
      <c r="B52" s="22">
        <v>775</v>
      </c>
      <c r="C52" s="20" t="s">
        <v>86</v>
      </c>
      <c r="D52" s="22">
        <v>215</v>
      </c>
      <c r="E52" s="22">
        <v>964</v>
      </c>
      <c r="F52" s="20" t="s">
        <v>101</v>
      </c>
      <c r="G52" s="22">
        <v>150</v>
      </c>
      <c r="H52" s="20" t="s">
        <v>145</v>
      </c>
      <c r="I52" s="20" t="s">
        <v>87</v>
      </c>
      <c r="J52" s="21"/>
      <c r="K52" s="23">
        <v>621</v>
      </c>
      <c r="L52" s="24">
        <v>1000</v>
      </c>
      <c r="M52" s="30" t="s">
        <v>157</v>
      </c>
      <c r="N52" s="21"/>
    </row>
    <row r="53" spans="1:14" x14ac:dyDescent="0.25">
      <c r="A53" s="20" t="s">
        <v>146</v>
      </c>
      <c r="B53" s="22">
        <v>775</v>
      </c>
      <c r="C53" s="20" t="s">
        <v>86</v>
      </c>
      <c r="D53" s="22">
        <v>215</v>
      </c>
      <c r="E53" s="22">
        <v>964</v>
      </c>
      <c r="F53" s="20" t="s">
        <v>101</v>
      </c>
      <c r="G53" s="22">
        <v>210</v>
      </c>
      <c r="H53" s="20" t="s">
        <v>146</v>
      </c>
      <c r="I53" s="20" t="s">
        <v>88</v>
      </c>
      <c r="J53" s="21"/>
      <c r="K53" s="23">
        <v>621</v>
      </c>
      <c r="L53" s="24">
        <v>38.25</v>
      </c>
      <c r="M53" s="30" t="s">
        <v>158</v>
      </c>
      <c r="N53" s="21"/>
    </row>
    <row r="54" spans="1:14" x14ac:dyDescent="0.25">
      <c r="A54" s="20" t="s">
        <v>147</v>
      </c>
      <c r="B54" s="22">
        <v>775</v>
      </c>
      <c r="C54" s="20" t="s">
        <v>86</v>
      </c>
      <c r="D54" s="22">
        <v>215</v>
      </c>
      <c r="E54" s="22">
        <v>964</v>
      </c>
      <c r="F54" s="20" t="s">
        <v>101</v>
      </c>
      <c r="G54" s="22">
        <v>220</v>
      </c>
      <c r="H54" s="20" t="s">
        <v>147</v>
      </c>
      <c r="I54" s="20" t="s">
        <v>88</v>
      </c>
      <c r="J54" s="21"/>
      <c r="K54" s="23">
        <v>621</v>
      </c>
      <c r="L54" s="24">
        <v>45.85</v>
      </c>
      <c r="M54" s="30" t="s">
        <v>158</v>
      </c>
      <c r="N54" s="21"/>
    </row>
    <row r="55" spans="1:14" x14ac:dyDescent="0.25">
      <c r="A55" s="20" t="s">
        <v>148</v>
      </c>
      <c r="B55" s="22">
        <v>775</v>
      </c>
      <c r="C55" s="20" t="s">
        <v>86</v>
      </c>
      <c r="D55" s="22">
        <v>215</v>
      </c>
      <c r="E55" s="22">
        <v>964</v>
      </c>
      <c r="F55" s="20" t="s">
        <v>101</v>
      </c>
      <c r="G55" s="22">
        <v>240</v>
      </c>
      <c r="H55" s="20" t="s">
        <v>148</v>
      </c>
      <c r="I55" s="20" t="s">
        <v>88</v>
      </c>
      <c r="J55" s="21"/>
      <c r="K55" s="23">
        <v>621</v>
      </c>
      <c r="L55" s="24">
        <v>1.8</v>
      </c>
      <c r="M55" s="30" t="s">
        <v>158</v>
      </c>
      <c r="N55" s="21"/>
    </row>
    <row r="56" spans="1:14" x14ac:dyDescent="0.25">
      <c r="A56" s="20" t="s">
        <v>149</v>
      </c>
      <c r="B56" s="22">
        <v>775</v>
      </c>
      <c r="C56" s="20" t="s">
        <v>86</v>
      </c>
      <c r="D56" s="22">
        <v>215</v>
      </c>
      <c r="E56" s="22">
        <v>964</v>
      </c>
      <c r="F56" s="20" t="s">
        <v>101</v>
      </c>
      <c r="G56" s="22">
        <v>250</v>
      </c>
      <c r="H56" s="20" t="s">
        <v>149</v>
      </c>
      <c r="I56" s="20" t="s">
        <v>88</v>
      </c>
      <c r="J56" s="21"/>
      <c r="K56" s="23">
        <v>621</v>
      </c>
      <c r="L56" s="24">
        <v>2.35</v>
      </c>
      <c r="M56" s="30" t="s">
        <v>158</v>
      </c>
      <c r="N56" s="21"/>
    </row>
  </sheetData>
  <autoFilter ref="A1:Q1" xr:uid="{95FF734C-2C32-4178-A5A3-E0D1C1087A6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Training Overview</vt:lpstr>
      <vt:lpstr>Grant Tracking Directions</vt:lpstr>
      <vt:lpstr>Summary</vt:lpstr>
      <vt:lpstr>ESSER II Base</vt:lpstr>
      <vt:lpstr>ESSER II Supp</vt:lpstr>
      <vt:lpstr>ESSER II Spec Needs</vt:lpstr>
      <vt:lpstr>process notes</vt:lpstr>
      <vt:lpstr>Cash Request Directions</vt:lpstr>
      <vt:lpstr>Cash Request Expenditures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Tollenaar</dc:creator>
  <cp:lastModifiedBy>Rebecca Brown</cp:lastModifiedBy>
  <cp:lastPrinted>2022-10-11T14:24:58Z</cp:lastPrinted>
  <dcterms:created xsi:type="dcterms:W3CDTF">2022-09-30T16:10:27Z</dcterms:created>
  <dcterms:modified xsi:type="dcterms:W3CDTF">2022-10-17T14:48:27Z</dcterms:modified>
</cp:coreProperties>
</file>