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checkCompatibility="1"/>
  <mc:AlternateContent xmlns:mc="http://schemas.openxmlformats.org/markup-compatibility/2006">
    <mc:Choice Requires="x15">
      <x15ac:absPath xmlns:x15ac="http://schemas.microsoft.com/office/spreadsheetml/2010/11/ac" url="H:\Per Pupil Expenditures\"/>
    </mc:Choice>
  </mc:AlternateContent>
  <xr:revisionPtr revIDLastSave="0" documentId="8_{6BB58551-8881-4AEF-AC10-2400B25C8311}" xr6:coauthVersionLast="45" xr6:coauthVersionMax="45" xr10:uidLastSave="{00000000-0000-0000-0000-000000000000}"/>
  <bookViews>
    <workbookView xWindow="2685" yWindow="1500" windowWidth="21600" windowHeight="11325" tabRatio="831" activeTab="1" xr2:uid="{00000000-000D-0000-FFFF-FFFF00000000}"/>
  </bookViews>
  <sheets>
    <sheet name="Exp&amp;RevDefinition" sheetId="51" r:id="rId1"/>
    <sheet name="anbrecap" sheetId="16" r:id="rId2"/>
    <sheet name="revper" sheetId="2" r:id="rId3"/>
    <sheet name="rev$%recap" sheetId="3" r:id="rId4"/>
    <sheet name="19Rev" sheetId="133" r:id="rId5"/>
    <sheet name="18Rev" sheetId="129" r:id="rId6"/>
    <sheet name="17Rev" sheetId="125" r:id="rId7"/>
    <sheet name="16Rev" sheetId="121" r:id="rId8"/>
    <sheet name="15Rev" sheetId="117" r:id="rId9"/>
    <sheet name="14Rev" sheetId="113" r:id="rId10"/>
    <sheet name="13Rev" sheetId="109" r:id="rId11"/>
    <sheet name="12Rev" sheetId="108" r:id="rId12"/>
    <sheet name="11RevWith&amp;NO_ARRA" sheetId="99" r:id="rId13"/>
    <sheet name="10RevWith&amp;NO_ARRA" sheetId="83" r:id="rId14"/>
    <sheet name="09RevWith&amp;NO_ARRA" sheetId="79" r:id="rId15"/>
    <sheet name="08Rev" sheetId="72" r:id="rId16"/>
    <sheet name="07Rev" sheetId="67" r:id="rId17"/>
    <sheet name="06Rev" sheetId="66" r:id="rId18"/>
    <sheet name="05Rev" sheetId="61" r:id="rId19"/>
    <sheet name="04Rev" sheetId="56" r:id="rId20"/>
    <sheet name="03Rev" sheetId="49" r:id="rId21"/>
    <sheet name="02Rev" sheetId="4" r:id="rId22"/>
    <sheet name="01Rev" sheetId="5" r:id="rId23"/>
    <sheet name="00rev" sheetId="6" r:id="rId24"/>
    <sheet name="99rev" sheetId="7" r:id="rId25"/>
    <sheet name="98rev" sheetId="8" r:id="rId26"/>
    <sheet name="97rev" sheetId="9" r:id="rId27"/>
    <sheet name="96rev" sheetId="10" r:id="rId28"/>
    <sheet name="95rev" sheetId="11" r:id="rId29"/>
    <sheet name="94rev" sheetId="12" r:id="rId30"/>
    <sheet name="93rev" sheetId="13" r:id="rId31"/>
    <sheet name="92rev" sheetId="14" r:id="rId32"/>
    <sheet name="91rev" sheetId="15" r:id="rId33"/>
    <sheet name="exprecap" sheetId="17" r:id="rId34"/>
    <sheet name="exp$recap" sheetId="18" r:id="rId35"/>
    <sheet name="ExpChart2019" sheetId="136" r:id="rId36"/>
    <sheet name="ExpChart2018" sheetId="132" r:id="rId37"/>
    <sheet name="ExpChart2017" sheetId="128" r:id="rId38"/>
    <sheet name="ExpChart2016" sheetId="124" r:id="rId39"/>
    <sheet name="ExpChart2015" sheetId="120" r:id="rId40"/>
    <sheet name="ExpChart2014" sheetId="116" r:id="rId41"/>
    <sheet name="ExpChart2013" sheetId="112" r:id="rId42"/>
    <sheet name="ExpChart2012" sheetId="107" r:id="rId43"/>
    <sheet name="ExpChart2011NOARRANOSFSF" sheetId="104" r:id="rId44"/>
    <sheet name="ExpChart2011NOARRAWithSFSF" sheetId="103" r:id="rId45"/>
    <sheet name="ExpChart2011withARRA&amp;SFSF" sheetId="102" r:id="rId46"/>
    <sheet name="ExpChart2010NOARRANOSFSF" sheetId="92" r:id="rId47"/>
    <sheet name="ExpChart2010NOARRAWithSFSF" sheetId="91" r:id="rId48"/>
    <sheet name="ExpChart2010withARRA&amp;SFSF" sheetId="90" r:id="rId49"/>
    <sheet name="19func" sheetId="130" r:id="rId50"/>
    <sheet name="18func" sheetId="134" r:id="rId51"/>
    <sheet name="17func" sheetId="126" r:id="rId52"/>
    <sheet name="16func" sheetId="118" r:id="rId53"/>
    <sheet name="15func" sheetId="122" r:id="rId54"/>
    <sheet name="14func" sheetId="115" r:id="rId55"/>
    <sheet name="13func" sheetId="110" r:id="rId56"/>
    <sheet name="12func" sheetId="105" r:id="rId57"/>
    <sheet name="11func_NO_ARRA_NO_SFSF" sheetId="96" r:id="rId58"/>
    <sheet name="11func_NO_ARRA_With_SFSF" sheetId="97" r:id="rId59"/>
    <sheet name="11funcWithARRA&amp;SFSF" sheetId="98" r:id="rId60"/>
    <sheet name="10func_NO_ARRA_NO_SFSF" sheetId="89" r:id="rId61"/>
    <sheet name="10func_NO_ARRA_With_SFSF" sheetId="88" r:id="rId62"/>
    <sheet name="10funcWithARRA&amp;SFSF" sheetId="87" r:id="rId63"/>
    <sheet name="09func_NO_ARRA" sheetId="76" r:id="rId64"/>
    <sheet name="09funcWithARRA" sheetId="75" r:id="rId65"/>
    <sheet name="08func" sheetId="71" r:id="rId66"/>
    <sheet name="07func" sheetId="68" r:id="rId67"/>
    <sheet name="06func" sheetId="64" r:id="rId68"/>
    <sheet name="05func" sheetId="60" r:id="rId69"/>
    <sheet name="04func" sheetId="55" r:id="rId70"/>
    <sheet name="03func" sheetId="47" r:id="rId71"/>
    <sheet name="02func" sheetId="21" r:id="rId72"/>
    <sheet name="01func" sheetId="22" r:id="rId73"/>
    <sheet name="00func" sheetId="23" r:id="rId74"/>
    <sheet name="99func" sheetId="24" r:id="rId75"/>
    <sheet name="98func" sheetId="25" r:id="rId76"/>
    <sheet name="97func" sheetId="26" r:id="rId77"/>
    <sheet name="96func" sheetId="27" r:id="rId78"/>
    <sheet name="95func" sheetId="28" r:id="rId79"/>
    <sheet name="94func" sheetId="29" r:id="rId80"/>
    <sheet name="93func" sheetId="30" r:id="rId81"/>
    <sheet name="92func" sheetId="31" r:id="rId82"/>
    <sheet name="91func" sheetId="32" r:id="rId83"/>
    <sheet name="19obj" sheetId="135" r:id="rId84"/>
    <sheet name="18obj" sheetId="131" r:id="rId85"/>
    <sheet name="17obj" sheetId="127" r:id="rId86"/>
    <sheet name="16obj" sheetId="123" r:id="rId87"/>
    <sheet name="15obj" sheetId="119" r:id="rId88"/>
    <sheet name="14obj" sheetId="114" r:id="rId89"/>
    <sheet name="13obj" sheetId="111" r:id="rId90"/>
    <sheet name="12obj" sheetId="106" r:id="rId91"/>
    <sheet name="11obj_NO_ARRA_NO_SFSF" sheetId="93" r:id="rId92"/>
    <sheet name="11obj_NO_ARRA_With_SFSF" sheetId="95" r:id="rId93"/>
    <sheet name="11objWithARRA&amp;SFSF" sheetId="94" r:id="rId94"/>
    <sheet name="10obj_NO_ARRA_NO_SFSF" sheetId="86" r:id="rId95"/>
    <sheet name="10obj_NO_ARRA_With_SFSF" sheetId="85" r:id="rId96"/>
    <sheet name="10objWithARRA&amp;SFSF" sheetId="84" r:id="rId97"/>
    <sheet name="09obj_NO_ARRA" sheetId="78" r:id="rId98"/>
    <sheet name="09objWithARRA" sheetId="77" r:id="rId99"/>
    <sheet name="08obj" sheetId="73" r:id="rId100"/>
    <sheet name="07obj" sheetId="69" r:id="rId101"/>
    <sheet name="06obj" sheetId="63" r:id="rId102"/>
    <sheet name="05obj" sheetId="59" r:id="rId103"/>
    <sheet name="04obj" sheetId="54" r:id="rId104"/>
    <sheet name="03obj" sheetId="48" r:id="rId105"/>
    <sheet name="02obj" sheetId="33" r:id="rId106"/>
    <sheet name="01obj" sheetId="34" r:id="rId107"/>
    <sheet name="00obj" sheetId="35" r:id="rId108"/>
    <sheet name="99obj" sheetId="36" r:id="rId109"/>
    <sheet name="98obj" sheetId="37" r:id="rId110"/>
    <sheet name="97obj" sheetId="38" r:id="rId111"/>
    <sheet name="96obj" sheetId="39" r:id="rId112"/>
    <sheet name="95obj" sheetId="40" r:id="rId113"/>
    <sheet name="94obj" sheetId="41" r:id="rId114"/>
    <sheet name="93obj" sheetId="42" r:id="rId115"/>
    <sheet name="92obj" sheetId="43" r:id="rId116"/>
    <sheet name="91obj" sheetId="44" r:id="rId117"/>
  </sheets>
  <definedNames>
    <definedName name="_xlnm._FilterDatabase" localSheetId="0" hidden="1">'Exp&amp;RevDefinition'!$B$138:$D$303</definedName>
    <definedName name="_xlnm.Print_Area" localSheetId="73">'00func'!$A$1:$L$73</definedName>
    <definedName name="_xlnm.Print_Area" localSheetId="107">'00obj'!$A$1:$I$79</definedName>
    <definedName name="_xlnm.Print_Area" localSheetId="23">'00rev'!$A$1:$I$80</definedName>
    <definedName name="_xlnm.Print_Area" localSheetId="72">'01func'!$A$1:$L$78</definedName>
    <definedName name="_xlnm.Print_Area" localSheetId="106">'01obj'!$A$1:$I$82</definedName>
    <definedName name="_xlnm.Print_Area" localSheetId="22">'01Rev'!$A$1:$I$81</definedName>
    <definedName name="_xlnm.Print_Area" localSheetId="71">'02func'!$A$1:$L$77</definedName>
    <definedName name="_xlnm.Print_Area" localSheetId="105">'02obj'!$A$1:$I$82</definedName>
    <definedName name="_xlnm.Print_Area" localSheetId="21">'02Rev'!$A$1:$I$81</definedName>
    <definedName name="_xlnm.Print_Area" localSheetId="70">'03func'!$A$1:$L$73</definedName>
    <definedName name="_xlnm.Print_Area" localSheetId="69">'04func'!$A$1:$K$76</definedName>
    <definedName name="_xlnm.Print_Area" localSheetId="17">'06Rev'!$A$1:$H$80</definedName>
    <definedName name="_xlnm.Print_Area" localSheetId="16">'07Rev'!$A$1:$H$80</definedName>
    <definedName name="_xlnm.Print_Area" localSheetId="15">'08Rev'!$A$1:$I$80</definedName>
    <definedName name="_xlnm.Print_Area" localSheetId="14">'09RevWith&amp;NO_ARRA'!$A$1:$J$80</definedName>
    <definedName name="_xlnm.Print_Area" localSheetId="13">'10RevWith&amp;NO_ARRA'!$A$1:$K$80</definedName>
    <definedName name="_xlnm.Print_Area" localSheetId="12">'11RevWith&amp;NO_ARRA'!$A$1:$K$80</definedName>
    <definedName name="_xlnm.Print_Area" localSheetId="11">'12Rev'!$A$1:$J$80</definedName>
    <definedName name="_xlnm.Print_Area" localSheetId="10">'13Rev'!$A$1:$J$80</definedName>
    <definedName name="_xlnm.Print_Area" localSheetId="9">'14Rev'!$A$1:$J$80</definedName>
    <definedName name="_xlnm.Print_Area" localSheetId="8">'15Rev'!$A$1:$J$80</definedName>
    <definedName name="_xlnm.Print_Area" localSheetId="7">'16Rev'!$A$1:$J$80</definedName>
    <definedName name="_xlnm.Print_Area" localSheetId="6">'17Rev'!$A$1:$J$80</definedName>
    <definedName name="_xlnm.Print_Area" localSheetId="5">'18Rev'!$A$1:$J$80</definedName>
    <definedName name="_xlnm.Print_Area" localSheetId="4">'19Rev'!$A$1:$J$80</definedName>
    <definedName name="_xlnm.Print_Area" localSheetId="82">'91func'!$A$1:$L$73</definedName>
    <definedName name="_xlnm.Print_Area" localSheetId="116">'91obj'!$A$1:$I$78</definedName>
    <definedName name="_xlnm.Print_Area" localSheetId="32">'91rev'!$A$1:$J$82</definedName>
    <definedName name="_xlnm.Print_Area" localSheetId="81">'92func'!$A$1:$L$73</definedName>
    <definedName name="_xlnm.Print_Area" localSheetId="115">'92obj'!$A$1:$I$77</definedName>
    <definedName name="_xlnm.Print_Area" localSheetId="31">'92rev'!$A$1:$I$82</definedName>
    <definedName name="_xlnm.Print_Area" localSheetId="80">'93func'!$A$1:$L$73</definedName>
    <definedName name="_xlnm.Print_Area" localSheetId="114">'93obj'!$A$1:$I$75</definedName>
    <definedName name="_xlnm.Print_Area" localSheetId="30">'93rev'!$A$1:$I$82</definedName>
    <definedName name="_xlnm.Print_Area" localSheetId="79">'94func'!$A$1:$L$73</definedName>
    <definedName name="_xlnm.Print_Area" localSheetId="113">'94obj'!$A$1:$I$84</definedName>
    <definedName name="_xlnm.Print_Area" localSheetId="29">'94rev'!$A$1:$I$76</definedName>
    <definedName name="_xlnm.Print_Area" localSheetId="112">'95obj'!$A$1:$K$84</definedName>
    <definedName name="_xlnm.Print_Area" localSheetId="28">'95rev'!$A$1:$I$80</definedName>
    <definedName name="_xlnm.Print_Area" localSheetId="77">'96func'!$A$1:$L$73</definedName>
    <definedName name="_xlnm.Print_Area" localSheetId="111">'96obj'!$A$1:$I$77</definedName>
    <definedName name="_xlnm.Print_Area" localSheetId="27">'96rev'!$A$1:$I$83</definedName>
    <definedName name="_xlnm.Print_Area" localSheetId="76">'97func'!$A$1:$L$73</definedName>
    <definedName name="_xlnm.Print_Area" localSheetId="110">'97obj'!$A$1:$I$84</definedName>
    <definedName name="_xlnm.Print_Area" localSheetId="26">'97rev'!$A$1:$I$80</definedName>
    <definedName name="_xlnm.Print_Area" localSheetId="75">'98func'!$A$1:$L$88</definedName>
    <definedName name="_xlnm.Print_Area" localSheetId="109">'98obj'!$A$1:$I$84</definedName>
    <definedName name="_xlnm.Print_Area" localSheetId="25">'98rev'!$A$1:$I$84</definedName>
    <definedName name="_xlnm.Print_Area" localSheetId="74">'99func'!$A$1:$L$79</definedName>
    <definedName name="_xlnm.Print_Area" localSheetId="108">'99obj'!$A$1:$I$84</definedName>
    <definedName name="_xlnm.Print_Area" localSheetId="24">'99rev'!$A$1:$I$81</definedName>
    <definedName name="_xlnm.Print_Area" localSheetId="1">anbrecap!$A$1:$T$26</definedName>
    <definedName name="_xlnm.Print_Area" localSheetId="34">'exp$recap'!$A$1:$L$81</definedName>
    <definedName name="_xlnm.Print_Area" localSheetId="0">'Exp&amp;RevDefinition'!$A$1:$E$294</definedName>
    <definedName name="_xlnm.Print_Area" localSheetId="33">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16" i="16" l="1"/>
  <c r="B70" i="135" l="1"/>
  <c r="B69" i="135"/>
  <c r="B66" i="135"/>
  <c r="B65" i="135"/>
  <c r="B64" i="135"/>
  <c r="B63" i="135"/>
  <c r="B62" i="135"/>
  <c r="B59" i="135"/>
  <c r="B58" i="135"/>
  <c r="B57" i="135"/>
  <c r="B56" i="135"/>
  <c r="B55" i="135"/>
  <c r="B54" i="135"/>
  <c r="B52" i="135"/>
  <c r="G44" i="135"/>
  <c r="F44" i="135"/>
  <c r="B44" i="135"/>
  <c r="E44" i="135" s="1"/>
  <c r="B43" i="135"/>
  <c r="D43" i="135" s="1"/>
  <c r="B40" i="135"/>
  <c r="E40" i="135" s="1"/>
  <c r="B39" i="135"/>
  <c r="C39" i="135" s="1"/>
  <c r="B38" i="135"/>
  <c r="G38" i="135" s="1"/>
  <c r="B37" i="135"/>
  <c r="G37" i="135" s="1"/>
  <c r="C36" i="135"/>
  <c r="B36" i="135"/>
  <c r="F36" i="135" s="1"/>
  <c r="B33" i="135"/>
  <c r="D33" i="135" s="1"/>
  <c r="B32" i="135"/>
  <c r="C32" i="135" s="1"/>
  <c r="G31" i="135"/>
  <c r="G57" i="135" s="1"/>
  <c r="F31" i="135"/>
  <c r="B31" i="135"/>
  <c r="E31" i="135" s="1"/>
  <c r="B30" i="135"/>
  <c r="C30" i="135" s="1"/>
  <c r="B29" i="135"/>
  <c r="G29" i="135" s="1"/>
  <c r="B28" i="135"/>
  <c r="G28" i="135" s="1"/>
  <c r="B26" i="135"/>
  <c r="G21" i="135"/>
  <c r="F21" i="135"/>
  <c r="E21" i="135"/>
  <c r="D21" i="135"/>
  <c r="C21" i="135"/>
  <c r="B21" i="135"/>
  <c r="B45" i="135" s="1"/>
  <c r="H20" i="135"/>
  <c r="H44" i="135" s="1"/>
  <c r="H19" i="135"/>
  <c r="H43" i="135" s="1"/>
  <c r="G17" i="135"/>
  <c r="F17" i="135"/>
  <c r="E17" i="135"/>
  <c r="D17" i="135"/>
  <c r="C17" i="135"/>
  <c r="B17" i="135"/>
  <c r="B41" i="135" s="1"/>
  <c r="H16" i="135"/>
  <c r="H40" i="135" s="1"/>
  <c r="H15" i="135"/>
  <c r="H39" i="135" s="1"/>
  <c r="H65" i="135" s="1"/>
  <c r="H14" i="135"/>
  <c r="H13" i="135"/>
  <c r="H12" i="135"/>
  <c r="H36" i="135" s="1"/>
  <c r="H62" i="135" s="1"/>
  <c r="G10" i="135"/>
  <c r="F10" i="135"/>
  <c r="E10" i="135"/>
  <c r="D10" i="135"/>
  <c r="C10" i="135"/>
  <c r="B10" i="135"/>
  <c r="B34" i="135" s="1"/>
  <c r="H9" i="135"/>
  <c r="H33" i="135" s="1"/>
  <c r="H8" i="135"/>
  <c r="H7" i="135"/>
  <c r="H31" i="135" s="1"/>
  <c r="H6" i="135"/>
  <c r="H30" i="135" s="1"/>
  <c r="H56" i="135" s="1"/>
  <c r="H5" i="135"/>
  <c r="H29" i="135" s="1"/>
  <c r="H55" i="135" s="1"/>
  <c r="H4" i="135"/>
  <c r="H3" i="135"/>
  <c r="H27" i="135" s="1"/>
  <c r="G3" i="135"/>
  <c r="G53" i="135" s="1"/>
  <c r="F3" i="135"/>
  <c r="F27" i="135" s="1"/>
  <c r="E3" i="135"/>
  <c r="E27" i="135" s="1"/>
  <c r="D3" i="135"/>
  <c r="D27" i="135" s="1"/>
  <c r="C3" i="135"/>
  <c r="C27" i="135" s="1"/>
  <c r="B3" i="135"/>
  <c r="B27" i="135" s="1"/>
  <c r="B67" i="134"/>
  <c r="B63" i="134"/>
  <c r="B62" i="134"/>
  <c r="B57" i="134"/>
  <c r="B56" i="134"/>
  <c r="B55" i="134"/>
  <c r="B54" i="134"/>
  <c r="B53" i="134"/>
  <c r="B52" i="134"/>
  <c r="C50" i="134"/>
  <c r="B44" i="134"/>
  <c r="D44" i="134" s="1"/>
  <c r="I43" i="134"/>
  <c r="H43" i="134"/>
  <c r="G43" i="134"/>
  <c r="B43" i="134"/>
  <c r="I40" i="134"/>
  <c r="G40" i="134"/>
  <c r="F40" i="134"/>
  <c r="C40" i="134"/>
  <c r="B40" i="134"/>
  <c r="J40" i="134" s="1"/>
  <c r="I39" i="134"/>
  <c r="H39" i="134"/>
  <c r="G39" i="134"/>
  <c r="F39" i="134"/>
  <c r="F63" i="134" s="1"/>
  <c r="B39" i="134"/>
  <c r="D39" i="134" s="1"/>
  <c r="B38" i="134"/>
  <c r="F38" i="134" s="1"/>
  <c r="I37" i="134"/>
  <c r="B37" i="134"/>
  <c r="H37" i="134" s="1"/>
  <c r="I36" i="134"/>
  <c r="G36" i="134"/>
  <c r="F36" i="134"/>
  <c r="E36" i="134"/>
  <c r="D36" i="134"/>
  <c r="C36" i="134"/>
  <c r="B36" i="134"/>
  <c r="J36" i="134" s="1"/>
  <c r="B33" i="134"/>
  <c r="F33" i="134" s="1"/>
  <c r="B32" i="134"/>
  <c r="H32" i="134" s="1"/>
  <c r="B31" i="134"/>
  <c r="J31" i="134" s="1"/>
  <c r="B30" i="134"/>
  <c r="J30" i="134" s="1"/>
  <c r="I29" i="134"/>
  <c r="G29" i="134"/>
  <c r="B29" i="134"/>
  <c r="F29" i="134" s="1"/>
  <c r="B28" i="134"/>
  <c r="H28" i="134" s="1"/>
  <c r="B26" i="134"/>
  <c r="J21" i="134"/>
  <c r="I21" i="134"/>
  <c r="H21" i="134"/>
  <c r="G21" i="134"/>
  <c r="F21" i="134"/>
  <c r="F23" i="134" s="1"/>
  <c r="G36" i="18" s="1"/>
  <c r="E21" i="134"/>
  <c r="E23" i="134" s="1"/>
  <c r="F36" i="18" s="1"/>
  <c r="D21" i="134"/>
  <c r="D23" i="134" s="1"/>
  <c r="E36" i="18" s="1"/>
  <c r="C21" i="134"/>
  <c r="B21" i="134"/>
  <c r="K20" i="134"/>
  <c r="K19" i="134"/>
  <c r="K43" i="134" s="1"/>
  <c r="J17" i="134"/>
  <c r="I17" i="134"/>
  <c r="H17" i="134"/>
  <c r="G17" i="134"/>
  <c r="G23" i="134" s="1"/>
  <c r="H36" i="18" s="1"/>
  <c r="F17" i="134"/>
  <c r="E17" i="134"/>
  <c r="D17" i="134"/>
  <c r="C17" i="134"/>
  <c r="B17" i="134"/>
  <c r="K16" i="134"/>
  <c r="K40" i="134" s="1"/>
  <c r="K15" i="134"/>
  <c r="K39" i="134" s="1"/>
  <c r="AH16" i="17" s="1"/>
  <c r="K14" i="134"/>
  <c r="K38" i="134" s="1"/>
  <c r="K13" i="134"/>
  <c r="K37" i="134" s="1"/>
  <c r="K12" i="134"/>
  <c r="J10" i="134"/>
  <c r="I10" i="134"/>
  <c r="H10" i="134"/>
  <c r="G10" i="134"/>
  <c r="F10" i="134"/>
  <c r="E10" i="134"/>
  <c r="D10" i="134"/>
  <c r="C10" i="134"/>
  <c r="B10" i="134"/>
  <c r="K9" i="134"/>
  <c r="K33" i="134" s="1"/>
  <c r="K8" i="134"/>
  <c r="K7" i="134"/>
  <c r="K31" i="134" s="1"/>
  <c r="K6" i="134"/>
  <c r="K30" i="134" s="1"/>
  <c r="AH7" i="17" s="1"/>
  <c r="K5" i="134"/>
  <c r="K29" i="134" s="1"/>
  <c r="K4" i="134"/>
  <c r="K3" i="134"/>
  <c r="K27" i="134" s="1"/>
  <c r="J3" i="134"/>
  <c r="J27" i="134" s="1"/>
  <c r="I3" i="134"/>
  <c r="I27" i="134" s="1"/>
  <c r="H3" i="134"/>
  <c r="H27" i="134" s="1"/>
  <c r="G3" i="134"/>
  <c r="G27" i="134" s="1"/>
  <c r="F3" i="134"/>
  <c r="F27" i="134" s="1"/>
  <c r="E3" i="134"/>
  <c r="E51" i="134" s="1"/>
  <c r="D3" i="134"/>
  <c r="D51" i="134" s="1"/>
  <c r="C3" i="134"/>
  <c r="C51" i="134" s="1"/>
  <c r="B3" i="134"/>
  <c r="B27" i="134" s="1"/>
  <c r="AD22" i="16"/>
  <c r="AD21" i="16"/>
  <c r="AD20" i="16"/>
  <c r="AD17" i="16"/>
  <c r="AD15" i="16"/>
  <c r="AD14" i="16"/>
  <c r="AD13" i="16"/>
  <c r="AD10" i="16"/>
  <c r="AD9" i="16"/>
  <c r="AD8" i="16"/>
  <c r="AD7" i="16"/>
  <c r="AD6" i="16"/>
  <c r="AD5" i="16"/>
  <c r="B57" i="133"/>
  <c r="F50" i="133"/>
  <c r="B50" i="133"/>
  <c r="E50" i="133" s="1"/>
  <c r="B49" i="133"/>
  <c r="D49" i="133" s="1"/>
  <c r="B45" i="133"/>
  <c r="G45" i="133" s="1"/>
  <c r="B44" i="133"/>
  <c r="G44" i="133" s="1"/>
  <c r="B43" i="133"/>
  <c r="C43" i="133" s="1"/>
  <c r="B42" i="133"/>
  <c r="G42" i="133" s="1"/>
  <c r="B41" i="133"/>
  <c r="B37" i="133"/>
  <c r="D37" i="133" s="1"/>
  <c r="B36" i="133"/>
  <c r="C36" i="133" s="1"/>
  <c r="B35" i="133"/>
  <c r="D35" i="133" s="1"/>
  <c r="B34" i="133"/>
  <c r="G34" i="133" s="1"/>
  <c r="D33" i="133"/>
  <c r="B33" i="133"/>
  <c r="C33" i="133" s="1"/>
  <c r="B32" i="133"/>
  <c r="G32" i="133" s="1"/>
  <c r="B29" i="133"/>
  <c r="G23" i="133"/>
  <c r="F23" i="133"/>
  <c r="E23" i="133"/>
  <c r="D23" i="133"/>
  <c r="C23" i="133"/>
  <c r="B23" i="133"/>
  <c r="H22" i="133"/>
  <c r="H50" i="133" s="1"/>
  <c r="H21" i="133"/>
  <c r="H23" i="133" s="1"/>
  <c r="G18" i="133"/>
  <c r="F18" i="133"/>
  <c r="E18" i="133"/>
  <c r="D18" i="133"/>
  <c r="C18" i="133"/>
  <c r="B18" i="133"/>
  <c r="AD18" i="16" s="1"/>
  <c r="H17" i="133"/>
  <c r="H16" i="133"/>
  <c r="H15" i="133"/>
  <c r="H43" i="133" s="1"/>
  <c r="H14" i="133"/>
  <c r="H42" i="133" s="1"/>
  <c r="H13" i="133"/>
  <c r="I13" i="133" s="1"/>
  <c r="AI13" i="2" s="1"/>
  <c r="G10" i="133"/>
  <c r="F10" i="133"/>
  <c r="E10" i="133"/>
  <c r="D10" i="133"/>
  <c r="C10" i="133"/>
  <c r="B10" i="133"/>
  <c r="AD11" i="16" s="1"/>
  <c r="H9" i="133"/>
  <c r="I9" i="133" s="1"/>
  <c r="AI10" i="2" s="1"/>
  <c r="H8" i="133"/>
  <c r="H7" i="133"/>
  <c r="I7" i="133" s="1"/>
  <c r="AI8" i="2" s="1"/>
  <c r="H6" i="133"/>
  <c r="H34" i="133" s="1"/>
  <c r="H5" i="133"/>
  <c r="H4" i="133"/>
  <c r="H32" i="133" s="1"/>
  <c r="I3" i="133"/>
  <c r="H30" i="133" s="1"/>
  <c r="H3" i="133"/>
  <c r="G3" i="133"/>
  <c r="G30" i="133" s="1"/>
  <c r="F3" i="133"/>
  <c r="F30" i="133" s="1"/>
  <c r="E3" i="133"/>
  <c r="E30" i="133" s="1"/>
  <c r="D3" i="133"/>
  <c r="D58" i="133" s="1"/>
  <c r="C3" i="133"/>
  <c r="C58" i="133" s="1"/>
  <c r="B3" i="133"/>
  <c r="B30" i="133" s="1"/>
  <c r="G64" i="134" l="1"/>
  <c r="AH17" i="17"/>
  <c r="AH8" i="17"/>
  <c r="C31" i="134"/>
  <c r="C55" i="134" s="1"/>
  <c r="K32" i="134"/>
  <c r="D31" i="134"/>
  <c r="D55" i="134" s="1"/>
  <c r="J32" i="134"/>
  <c r="G38" i="134"/>
  <c r="I22" i="133"/>
  <c r="AI21" i="2" s="1"/>
  <c r="K57" i="134"/>
  <c r="AH10" i="17"/>
  <c r="I28" i="134"/>
  <c r="E31" i="134"/>
  <c r="E55" i="134" s="1"/>
  <c r="F44" i="134"/>
  <c r="H10" i="135"/>
  <c r="H34" i="135" s="1"/>
  <c r="H60" i="135" s="1"/>
  <c r="K67" i="134"/>
  <c r="AH20" i="17"/>
  <c r="F53" i="134"/>
  <c r="F30" i="134"/>
  <c r="F54" i="134" s="1"/>
  <c r="F31" i="134"/>
  <c r="F55" i="134" s="1"/>
  <c r="G33" i="134"/>
  <c r="G57" i="134" s="1"/>
  <c r="I38" i="134"/>
  <c r="I62" i="134" s="1"/>
  <c r="J64" i="134"/>
  <c r="B45" i="134"/>
  <c r="H45" i="134" s="1"/>
  <c r="G44" i="134"/>
  <c r="E34" i="135"/>
  <c r="E60" i="135" s="1"/>
  <c r="G45" i="135"/>
  <c r="F33" i="135"/>
  <c r="F59" i="135" s="1"/>
  <c r="F40" i="135"/>
  <c r="K62" i="134"/>
  <c r="AH15" i="17"/>
  <c r="E44" i="133"/>
  <c r="C30" i="134"/>
  <c r="I32" i="134"/>
  <c r="G51" i="134"/>
  <c r="H10" i="133"/>
  <c r="I10" i="133" s="1"/>
  <c r="AI11" i="2" s="1"/>
  <c r="H38" i="134"/>
  <c r="K10" i="134"/>
  <c r="K44" i="134"/>
  <c r="AH21" i="17" s="1"/>
  <c r="G53" i="134"/>
  <c r="G30" i="134"/>
  <c r="G54" i="134" s="1"/>
  <c r="G31" i="134"/>
  <c r="G55" i="134" s="1"/>
  <c r="H33" i="134"/>
  <c r="H57" i="134" s="1"/>
  <c r="I60" i="134"/>
  <c r="D63" i="134"/>
  <c r="C64" i="134"/>
  <c r="H44" i="134"/>
  <c r="G33" i="135"/>
  <c r="G40" i="135"/>
  <c r="J55" i="134"/>
  <c r="E60" i="134"/>
  <c r="E44" i="134"/>
  <c r="E68" i="134" s="1"/>
  <c r="B58" i="134"/>
  <c r="D34" i="135"/>
  <c r="E33" i="135"/>
  <c r="E59" i="135" s="1"/>
  <c r="H36" i="133"/>
  <c r="K28" i="134"/>
  <c r="K17" i="134"/>
  <c r="B23" i="134"/>
  <c r="B36" i="18" s="1"/>
  <c r="H29" i="134"/>
  <c r="H53" i="134" s="1"/>
  <c r="H30" i="134"/>
  <c r="I31" i="134"/>
  <c r="I55" i="134" s="1"/>
  <c r="I33" i="134"/>
  <c r="I57" i="134" s="1"/>
  <c r="K36" i="134"/>
  <c r="C39" i="134"/>
  <c r="C63" i="134" s="1"/>
  <c r="D40" i="134"/>
  <c r="D64" i="134" s="1"/>
  <c r="I44" i="134"/>
  <c r="C60" i="134"/>
  <c r="F51" i="134"/>
  <c r="H44" i="133"/>
  <c r="E35" i="133"/>
  <c r="D60" i="134"/>
  <c r="C44" i="134"/>
  <c r="D30" i="134"/>
  <c r="D54" i="134" s="1"/>
  <c r="I64" i="134"/>
  <c r="E30" i="134"/>
  <c r="E54" i="134" s="1"/>
  <c r="B68" i="134"/>
  <c r="B69" i="134" s="1"/>
  <c r="B60" i="135"/>
  <c r="D34" i="133"/>
  <c r="D43" i="133"/>
  <c r="K53" i="134"/>
  <c r="AH6" i="17"/>
  <c r="K61" i="134"/>
  <c r="AH14" i="17"/>
  <c r="C23" i="134"/>
  <c r="D36" i="18" s="1"/>
  <c r="I30" i="134"/>
  <c r="J60" i="134"/>
  <c r="E39" i="134"/>
  <c r="E63" i="134" s="1"/>
  <c r="E40" i="134"/>
  <c r="E64" i="134" s="1"/>
  <c r="H32" i="135"/>
  <c r="E58" i="135" s="1"/>
  <c r="F57" i="135"/>
  <c r="D69" i="135"/>
  <c r="E43" i="135"/>
  <c r="E69" i="135" s="1"/>
  <c r="F43" i="135"/>
  <c r="G43" i="135"/>
  <c r="H37" i="135"/>
  <c r="H63" i="135" s="1"/>
  <c r="G66" i="135"/>
  <c r="C65" i="135"/>
  <c r="F62" i="135"/>
  <c r="C62" i="135"/>
  <c r="C40" i="135"/>
  <c r="G36" i="135"/>
  <c r="G62" i="135" s="1"/>
  <c r="D40" i="135"/>
  <c r="H38" i="135"/>
  <c r="H64" i="135" s="1"/>
  <c r="H28" i="135"/>
  <c r="H54" i="135" s="1"/>
  <c r="D32" i="135"/>
  <c r="D58" i="135" s="1"/>
  <c r="E32" i="135"/>
  <c r="C31" i="135"/>
  <c r="C57" i="135" s="1"/>
  <c r="F32" i="135"/>
  <c r="D31" i="135"/>
  <c r="D57" i="135" s="1"/>
  <c r="G32" i="135"/>
  <c r="G54" i="135"/>
  <c r="D59" i="135"/>
  <c r="G49" i="133"/>
  <c r="G76" i="133" s="1"/>
  <c r="F49" i="133"/>
  <c r="H49" i="133"/>
  <c r="F76" i="133" s="1"/>
  <c r="G50" i="133"/>
  <c r="B51" i="133"/>
  <c r="D51" i="133" s="1"/>
  <c r="E49" i="133"/>
  <c r="E76" i="133" s="1"/>
  <c r="C42" i="133"/>
  <c r="C45" i="133"/>
  <c r="C72" i="133" s="1"/>
  <c r="I15" i="133"/>
  <c r="AI15" i="2" s="1"/>
  <c r="D45" i="133"/>
  <c r="E45" i="133"/>
  <c r="H41" i="133"/>
  <c r="I16" i="133"/>
  <c r="AI16" i="2" s="1"/>
  <c r="F45" i="133"/>
  <c r="F72" i="133" s="1"/>
  <c r="H45" i="133"/>
  <c r="G72" i="133" s="1"/>
  <c r="C44" i="133"/>
  <c r="C71" i="133" s="1"/>
  <c r="D44" i="133"/>
  <c r="I5" i="133"/>
  <c r="AI6" i="2" s="1"/>
  <c r="G61" i="133"/>
  <c r="F35" i="133"/>
  <c r="C37" i="133"/>
  <c r="C34" i="133"/>
  <c r="G35" i="133"/>
  <c r="E37" i="133"/>
  <c r="E64" i="133" s="1"/>
  <c r="F37" i="133"/>
  <c r="E34" i="133"/>
  <c r="D36" i="133"/>
  <c r="G37" i="133"/>
  <c r="I8" i="133"/>
  <c r="AI9" i="2" s="1"/>
  <c r="G59" i="133"/>
  <c r="E36" i="133"/>
  <c r="H37" i="133"/>
  <c r="D64" i="133" s="1"/>
  <c r="B25" i="133"/>
  <c r="AD24" i="16" s="1"/>
  <c r="C32" i="133"/>
  <c r="C35" i="133"/>
  <c r="F36" i="133"/>
  <c r="I4" i="133"/>
  <c r="AI5" i="2" s="1"/>
  <c r="C25" i="133"/>
  <c r="AD6" i="3" s="1"/>
  <c r="G36" i="133"/>
  <c r="G63" i="133" s="1"/>
  <c r="G27" i="135"/>
  <c r="D60" i="135"/>
  <c r="D66" i="135"/>
  <c r="H66" i="135"/>
  <c r="E66" i="135"/>
  <c r="G70" i="135"/>
  <c r="H70" i="135"/>
  <c r="F66" i="135"/>
  <c r="D45" i="135"/>
  <c r="C41" i="135"/>
  <c r="C56" i="135"/>
  <c r="E41" i="135"/>
  <c r="D41" i="135"/>
  <c r="G55" i="135"/>
  <c r="H58" i="135"/>
  <c r="G59" i="135"/>
  <c r="H59" i="135"/>
  <c r="F41" i="135"/>
  <c r="F45" i="135"/>
  <c r="C66" i="135"/>
  <c r="H57" i="135"/>
  <c r="E57" i="135"/>
  <c r="F34" i="135"/>
  <c r="F60" i="135" s="1"/>
  <c r="G34" i="135"/>
  <c r="G60" i="135" s="1"/>
  <c r="G41" i="135"/>
  <c r="E70" i="135"/>
  <c r="C45" i="135"/>
  <c r="E45" i="135"/>
  <c r="C34" i="135"/>
  <c r="C60" i="135" s="1"/>
  <c r="G69" i="135"/>
  <c r="F69" i="135"/>
  <c r="H69" i="135"/>
  <c r="F70" i="135"/>
  <c r="H21" i="135"/>
  <c r="C29" i="135"/>
  <c r="C55" i="135" s="1"/>
  <c r="D30" i="135"/>
  <c r="D56" i="135" s="1"/>
  <c r="C38" i="135"/>
  <c r="C64" i="135" s="1"/>
  <c r="D39" i="135"/>
  <c r="D65" i="135" s="1"/>
  <c r="B53" i="135"/>
  <c r="B71" i="135"/>
  <c r="G23" i="135"/>
  <c r="B23" i="135"/>
  <c r="C28" i="135"/>
  <c r="D29" i="135"/>
  <c r="D55" i="135" s="1"/>
  <c r="E30" i="135"/>
  <c r="E56" i="135" s="1"/>
  <c r="C37" i="135"/>
  <c r="C63" i="135" s="1"/>
  <c r="D38" i="135"/>
  <c r="D64" i="135" s="1"/>
  <c r="E39" i="135"/>
  <c r="E65" i="135" s="1"/>
  <c r="C53" i="135"/>
  <c r="H53" i="135"/>
  <c r="C23" i="135"/>
  <c r="D28" i="135"/>
  <c r="E29" i="135"/>
  <c r="E55" i="135" s="1"/>
  <c r="F30" i="135"/>
  <c r="F56" i="135" s="1"/>
  <c r="D37" i="135"/>
  <c r="D63" i="135" s="1"/>
  <c r="E38" i="135"/>
  <c r="E64" i="135" s="1"/>
  <c r="F39" i="135"/>
  <c r="F65" i="135" s="1"/>
  <c r="D53" i="135"/>
  <c r="D23" i="135"/>
  <c r="E28" i="135"/>
  <c r="F29" i="135"/>
  <c r="F55" i="135" s="1"/>
  <c r="G30" i="135"/>
  <c r="G56" i="135" s="1"/>
  <c r="D36" i="135"/>
  <c r="D62" i="135" s="1"/>
  <c r="E37" i="135"/>
  <c r="E63" i="135" s="1"/>
  <c r="F38" i="135"/>
  <c r="F64" i="135" s="1"/>
  <c r="G39" i="135"/>
  <c r="G65" i="135" s="1"/>
  <c r="C44" i="135"/>
  <c r="C70" i="135" s="1"/>
  <c r="E53" i="135"/>
  <c r="B67" i="135"/>
  <c r="E23" i="135"/>
  <c r="F28" i="135"/>
  <c r="C33" i="135"/>
  <c r="C59" i="135" s="1"/>
  <c r="E36" i="135"/>
  <c r="E62" i="135" s="1"/>
  <c r="F37" i="135"/>
  <c r="F63" i="135" s="1"/>
  <c r="C43" i="135"/>
  <c r="C69" i="135" s="1"/>
  <c r="D44" i="135"/>
  <c r="D70" i="135" s="1"/>
  <c r="F53" i="135"/>
  <c r="H17" i="135"/>
  <c r="H41" i="135" s="1"/>
  <c r="H67" i="135" s="1"/>
  <c r="F23" i="135"/>
  <c r="J45" i="134"/>
  <c r="H67" i="134"/>
  <c r="I68" i="134"/>
  <c r="H68" i="134"/>
  <c r="K68" i="134"/>
  <c r="I53" i="134"/>
  <c r="H61" i="134"/>
  <c r="I67" i="134"/>
  <c r="J54" i="134"/>
  <c r="I61" i="134"/>
  <c r="D68" i="134"/>
  <c r="G67" i="134"/>
  <c r="H63" i="134"/>
  <c r="K63" i="134"/>
  <c r="I63" i="134"/>
  <c r="C54" i="134"/>
  <c r="I56" i="134"/>
  <c r="F62" i="134"/>
  <c r="G63" i="134"/>
  <c r="C68" i="134"/>
  <c r="C45" i="134"/>
  <c r="D45" i="134"/>
  <c r="E45" i="134"/>
  <c r="F45" i="134"/>
  <c r="J56" i="134"/>
  <c r="G62" i="134"/>
  <c r="I45" i="134"/>
  <c r="I54" i="134"/>
  <c r="H54" i="134"/>
  <c r="K54" i="134"/>
  <c r="H52" i="134"/>
  <c r="G45" i="134"/>
  <c r="I52" i="134"/>
  <c r="F57" i="134"/>
  <c r="H62" i="134"/>
  <c r="F68" i="134"/>
  <c r="C27" i="134"/>
  <c r="H23" i="134"/>
  <c r="E27" i="134"/>
  <c r="C28" i="134"/>
  <c r="C52" i="134" s="1"/>
  <c r="C32" i="134"/>
  <c r="C56" i="134" s="1"/>
  <c r="C37" i="134"/>
  <c r="C61" i="134" s="1"/>
  <c r="H51" i="134"/>
  <c r="B41" i="134"/>
  <c r="B47" i="134" s="1"/>
  <c r="G47" i="134" s="1"/>
  <c r="G41" i="132" s="1"/>
  <c r="K21" i="134"/>
  <c r="I23" i="134"/>
  <c r="D28" i="134"/>
  <c r="D52" i="134" s="1"/>
  <c r="J29" i="134"/>
  <c r="J53" i="134" s="1"/>
  <c r="D32" i="134"/>
  <c r="D56" i="134" s="1"/>
  <c r="J33" i="134"/>
  <c r="J57" i="134" s="1"/>
  <c r="D37" i="134"/>
  <c r="D61" i="134" s="1"/>
  <c r="J38" i="134"/>
  <c r="J62" i="134" s="1"/>
  <c r="J43" i="134"/>
  <c r="J67" i="134" s="1"/>
  <c r="I51" i="134"/>
  <c r="J23" i="134"/>
  <c r="K36" i="18" s="1"/>
  <c r="E28" i="134"/>
  <c r="E52" i="134" s="1"/>
  <c r="C29" i="134"/>
  <c r="C53" i="134" s="1"/>
  <c r="E32" i="134"/>
  <c r="E56" i="134" s="1"/>
  <c r="C33" i="134"/>
  <c r="C57" i="134" s="1"/>
  <c r="E37" i="134"/>
  <c r="E61" i="134" s="1"/>
  <c r="C38" i="134"/>
  <c r="C62" i="134" s="1"/>
  <c r="C43" i="134"/>
  <c r="C67" i="134" s="1"/>
  <c r="B51" i="134"/>
  <c r="J51" i="134"/>
  <c r="B60" i="134"/>
  <c r="B64" i="134"/>
  <c r="F64" i="134"/>
  <c r="D27" i="134"/>
  <c r="J37" i="134"/>
  <c r="J61" i="134" s="1"/>
  <c r="F28" i="134"/>
  <c r="F52" i="134" s="1"/>
  <c r="D29" i="134"/>
  <c r="D53" i="134" s="1"/>
  <c r="H31" i="134"/>
  <c r="H55" i="134" s="1"/>
  <c r="F32" i="134"/>
  <c r="F56" i="134" s="1"/>
  <c r="D33" i="134"/>
  <c r="D57" i="134" s="1"/>
  <c r="B34" i="134"/>
  <c r="I34" i="134" s="1"/>
  <c r="H36" i="134"/>
  <c r="H60" i="134" s="1"/>
  <c r="F37" i="134"/>
  <c r="F61" i="134" s="1"/>
  <c r="D38" i="134"/>
  <c r="D62" i="134" s="1"/>
  <c r="J39" i="134"/>
  <c r="J63" i="134" s="1"/>
  <c r="H40" i="134"/>
  <c r="H64" i="134" s="1"/>
  <c r="D43" i="134"/>
  <c r="D67" i="134" s="1"/>
  <c r="J44" i="134"/>
  <c r="J68" i="134" s="1"/>
  <c r="K51" i="134"/>
  <c r="K55" i="134"/>
  <c r="K60" i="134"/>
  <c r="K64" i="134"/>
  <c r="F60" i="134"/>
  <c r="G28" i="134"/>
  <c r="G52" i="134" s="1"/>
  <c r="E29" i="134"/>
  <c r="E53" i="134" s="1"/>
  <c r="G32" i="134"/>
  <c r="G56" i="134" s="1"/>
  <c r="E33" i="134"/>
  <c r="E57" i="134" s="1"/>
  <c r="G37" i="134"/>
  <c r="G61" i="134" s="1"/>
  <c r="E38" i="134"/>
  <c r="E62" i="134" s="1"/>
  <c r="E43" i="134"/>
  <c r="E67" i="134" s="1"/>
  <c r="B61" i="134"/>
  <c r="J28" i="134"/>
  <c r="J52" i="134" s="1"/>
  <c r="F43" i="134"/>
  <c r="F67" i="134" s="1"/>
  <c r="C61" i="133"/>
  <c r="D70" i="133"/>
  <c r="E72" i="133"/>
  <c r="E77" i="133"/>
  <c r="D61" i="133"/>
  <c r="C63" i="133"/>
  <c r="G71" i="133"/>
  <c r="F77" i="133"/>
  <c r="G69" i="133"/>
  <c r="C69" i="133"/>
  <c r="C70" i="133"/>
  <c r="I23" i="133"/>
  <c r="AI22" i="2" s="1"/>
  <c r="E61" i="133"/>
  <c r="D63" i="133"/>
  <c r="G77" i="133"/>
  <c r="E63" i="133"/>
  <c r="D71" i="133"/>
  <c r="C59" i="133"/>
  <c r="F63" i="133"/>
  <c r="E71" i="133"/>
  <c r="H18" i="133"/>
  <c r="D25" i="133"/>
  <c r="AD7" i="3" s="1"/>
  <c r="C30" i="133"/>
  <c r="D32" i="133"/>
  <c r="D59" i="133" s="1"/>
  <c r="E33" i="133"/>
  <c r="F34" i="133"/>
  <c r="F61" i="133" s="1"/>
  <c r="B38" i="133"/>
  <c r="C41" i="133"/>
  <c r="C68" i="133" s="1"/>
  <c r="D42" i="133"/>
  <c r="D69" i="133" s="1"/>
  <c r="E43" i="133"/>
  <c r="E70" i="133" s="1"/>
  <c r="F44" i="133"/>
  <c r="F71" i="133" s="1"/>
  <c r="E58" i="133"/>
  <c r="I6" i="133"/>
  <c r="AI7" i="2" s="1"/>
  <c r="I17" i="133"/>
  <c r="AI17" i="2" s="1"/>
  <c r="E25" i="133"/>
  <c r="AD8" i="3" s="1"/>
  <c r="D30" i="133"/>
  <c r="E32" i="133"/>
  <c r="E59" i="133" s="1"/>
  <c r="F33" i="133"/>
  <c r="H35" i="133"/>
  <c r="G62" i="133" s="1"/>
  <c r="D41" i="133"/>
  <c r="D68" i="133" s="1"/>
  <c r="E42" i="133"/>
  <c r="E69" i="133" s="1"/>
  <c r="F43" i="133"/>
  <c r="F70" i="133" s="1"/>
  <c r="C50" i="133"/>
  <c r="C77" i="133" s="1"/>
  <c r="F58" i="133"/>
  <c r="F25" i="133"/>
  <c r="AD9" i="3" s="1"/>
  <c r="F32" i="133"/>
  <c r="F59" i="133" s="1"/>
  <c r="G33" i="133"/>
  <c r="E41" i="133"/>
  <c r="E68" i="133" s="1"/>
  <c r="F42" i="133"/>
  <c r="F69" i="133" s="1"/>
  <c r="G43" i="133"/>
  <c r="G70" i="133" s="1"/>
  <c r="B46" i="133"/>
  <c r="D46" i="133" s="1"/>
  <c r="C49" i="133"/>
  <c r="C76" i="133" s="1"/>
  <c r="D50" i="133"/>
  <c r="D77" i="133" s="1"/>
  <c r="G58" i="133"/>
  <c r="I14" i="133"/>
  <c r="AI14" i="2" s="1"/>
  <c r="I21" i="133"/>
  <c r="AI20" i="2" s="1"/>
  <c r="G25" i="133"/>
  <c r="AD10" i="3" s="1"/>
  <c r="H33" i="133"/>
  <c r="D60" i="133" s="1"/>
  <c r="F41" i="133"/>
  <c r="F68" i="133" s="1"/>
  <c r="G41" i="133"/>
  <c r="G68" i="133" s="1"/>
  <c r="A125" i="18"/>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G17" i="131"/>
  <c r="F17" i="131"/>
  <c r="E17" i="131"/>
  <c r="D17" i="131"/>
  <c r="C17" i="131"/>
  <c r="B17" i="131"/>
  <c r="B67" i="131" s="1"/>
  <c r="H16" i="131"/>
  <c r="H15" i="131"/>
  <c r="H14" i="131"/>
  <c r="H38" i="131" s="1"/>
  <c r="H64" i="131" s="1"/>
  <c r="H13" i="131"/>
  <c r="H12" i="131"/>
  <c r="G10" i="131"/>
  <c r="F10" i="131"/>
  <c r="E10" i="131"/>
  <c r="D10" i="131"/>
  <c r="C10" i="131"/>
  <c r="B10" i="131"/>
  <c r="B34" i="131" s="1"/>
  <c r="D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J34" i="134" l="1"/>
  <c r="C58" i="135"/>
  <c r="K56" i="134"/>
  <c r="AH9" i="17"/>
  <c r="H25" i="133"/>
  <c r="AD13" i="3" s="1"/>
  <c r="AD21" i="3" s="1"/>
  <c r="K52" i="134"/>
  <c r="AH5" i="17"/>
  <c r="G68" i="134"/>
  <c r="H56" i="134"/>
  <c r="H39" i="131"/>
  <c r="H65" i="131" s="1"/>
  <c r="H43" i="131"/>
  <c r="G58" i="135"/>
  <c r="G60" i="134"/>
  <c r="AH13" i="17"/>
  <c r="H40" i="131"/>
  <c r="H66" i="131" s="1"/>
  <c r="H38" i="133"/>
  <c r="C34" i="134"/>
  <c r="F54" i="135"/>
  <c r="F58" i="135"/>
  <c r="C62" i="133"/>
  <c r="I47" i="134"/>
  <c r="C31" i="132" s="1"/>
  <c r="J36" i="18"/>
  <c r="H47" i="134"/>
  <c r="D46" i="132" s="1"/>
  <c r="I36" i="18"/>
  <c r="D72" i="133"/>
  <c r="E51" i="133"/>
  <c r="D67" i="135"/>
  <c r="F67" i="135"/>
  <c r="B73" i="135"/>
  <c r="G67" i="135"/>
  <c r="G64" i="135"/>
  <c r="G63" i="135"/>
  <c r="E54" i="135"/>
  <c r="D54" i="135"/>
  <c r="E75" i="18"/>
  <c r="D75" i="18"/>
  <c r="C54" i="135"/>
  <c r="B47" i="135"/>
  <c r="G47" i="135" s="1"/>
  <c r="B75" i="18"/>
  <c r="H75" i="18"/>
  <c r="H160" i="18" s="1"/>
  <c r="G75" i="18"/>
  <c r="F75" i="18"/>
  <c r="G51" i="133"/>
  <c r="F51" i="133"/>
  <c r="C51" i="133"/>
  <c r="H51" i="133"/>
  <c r="D78" i="133" s="1"/>
  <c r="AD18" i="3"/>
  <c r="D76" i="133"/>
  <c r="F64" i="133"/>
  <c r="AD17" i="3"/>
  <c r="C64" i="133"/>
  <c r="G64" i="133"/>
  <c r="C60" i="133"/>
  <c r="E67" i="135"/>
  <c r="C67" i="135"/>
  <c r="H45" i="135"/>
  <c r="F71" i="135" s="1"/>
  <c r="H23" i="135"/>
  <c r="C71" i="135"/>
  <c r="D71" i="135"/>
  <c r="E47" i="134"/>
  <c r="C16" i="132" s="1"/>
  <c r="I41" i="134"/>
  <c r="C41" i="134"/>
  <c r="J41" i="134"/>
  <c r="H41" i="134"/>
  <c r="D41" i="134"/>
  <c r="F47" i="134"/>
  <c r="J38" i="132" s="1"/>
  <c r="D47" i="134"/>
  <c r="J8" i="132" s="1"/>
  <c r="F34" i="134"/>
  <c r="F58" i="134" s="1"/>
  <c r="E34" i="134"/>
  <c r="G41" i="134"/>
  <c r="C47" i="134"/>
  <c r="G5" i="132" s="1"/>
  <c r="F41" i="134"/>
  <c r="E41" i="134"/>
  <c r="B65" i="134"/>
  <c r="B71" i="134" s="1"/>
  <c r="K41" i="134"/>
  <c r="G34" i="134"/>
  <c r="D34" i="134"/>
  <c r="K23" i="134"/>
  <c r="K47" i="134" s="1"/>
  <c r="K45" i="134"/>
  <c r="J47" i="134"/>
  <c r="J29" i="132" s="1"/>
  <c r="H34" i="134"/>
  <c r="K34" i="134"/>
  <c r="J58" i="134" s="1"/>
  <c r="B53" i="133"/>
  <c r="C53" i="133" s="1"/>
  <c r="F46" i="133"/>
  <c r="E60" i="133"/>
  <c r="G38" i="133"/>
  <c r="G60" i="133"/>
  <c r="C46" i="133"/>
  <c r="C38" i="133"/>
  <c r="E38" i="133"/>
  <c r="E65" i="133" s="1"/>
  <c r="F38" i="133"/>
  <c r="F62" i="133"/>
  <c r="G46" i="133"/>
  <c r="D38" i="133"/>
  <c r="E62" i="133"/>
  <c r="F60" i="133"/>
  <c r="E46" i="133"/>
  <c r="I18" i="133"/>
  <c r="AI18" i="2" s="1"/>
  <c r="H46" i="133"/>
  <c r="D73" i="133" s="1"/>
  <c r="D62" i="133"/>
  <c r="H37" i="131"/>
  <c r="H63" i="131" s="1"/>
  <c r="B41" i="131"/>
  <c r="G41" i="131" s="1"/>
  <c r="H10" i="131"/>
  <c r="H34" i="131" s="1"/>
  <c r="C43" i="131"/>
  <c r="H44" i="131"/>
  <c r="H70" i="131" s="1"/>
  <c r="E43" i="131"/>
  <c r="F44" i="131"/>
  <c r="F70" i="131" s="1"/>
  <c r="F43" i="131"/>
  <c r="G43" i="131"/>
  <c r="G69" i="131" s="1"/>
  <c r="E38" i="131"/>
  <c r="E64" i="131" s="1"/>
  <c r="E36" i="131"/>
  <c r="G38" i="131"/>
  <c r="G64" i="131" s="1"/>
  <c r="G36" i="131"/>
  <c r="D37" i="131"/>
  <c r="C40" i="131"/>
  <c r="C66" i="131" s="1"/>
  <c r="H36" i="131"/>
  <c r="H62" i="131" s="1"/>
  <c r="F37" i="131"/>
  <c r="D40" i="131"/>
  <c r="F64" i="131"/>
  <c r="C36" i="131"/>
  <c r="F34" i="131"/>
  <c r="E34" i="131"/>
  <c r="D28" i="131"/>
  <c r="C31" i="131"/>
  <c r="C33" i="131"/>
  <c r="F28" i="131"/>
  <c r="D31" i="131"/>
  <c r="E33" i="131"/>
  <c r="E59" i="131" s="1"/>
  <c r="H31" i="131"/>
  <c r="G57" i="131" s="1"/>
  <c r="G34" i="131"/>
  <c r="H28" i="131"/>
  <c r="H54" i="131" s="1"/>
  <c r="E31" i="131"/>
  <c r="F33" i="131"/>
  <c r="B60" i="131"/>
  <c r="F31" i="131"/>
  <c r="G33" i="131"/>
  <c r="H33" i="131"/>
  <c r="F59" i="131" s="1"/>
  <c r="E29" i="131"/>
  <c r="E55" i="131" s="1"/>
  <c r="E23" i="131"/>
  <c r="F74" i="18" s="1"/>
  <c r="G29" i="131"/>
  <c r="G55" i="131" s="1"/>
  <c r="C34" i="131"/>
  <c r="H30" i="131"/>
  <c r="H56" i="131" s="1"/>
  <c r="D32" i="131"/>
  <c r="G27" i="131"/>
  <c r="H69" i="131"/>
  <c r="F69" i="131"/>
  <c r="E45" i="131"/>
  <c r="C45" i="131"/>
  <c r="G45" i="131"/>
  <c r="E70" i="131"/>
  <c r="D45" i="131"/>
  <c r="G65" i="131"/>
  <c r="D69" i="131"/>
  <c r="F45" i="131"/>
  <c r="F55" i="131"/>
  <c r="C69" i="131"/>
  <c r="E69" i="131"/>
  <c r="H53" i="131"/>
  <c r="H17" i="131"/>
  <c r="C30" i="131"/>
  <c r="E32" i="131"/>
  <c r="C39" i="131"/>
  <c r="C65" i="131" s="1"/>
  <c r="G44" i="131"/>
  <c r="G23" i="131"/>
  <c r="H74"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74" i="18" s="1"/>
  <c r="F30" i="131"/>
  <c r="H32" i="131"/>
  <c r="H58" i="131" s="1"/>
  <c r="F39" i="131"/>
  <c r="F65" i="131" s="1"/>
  <c r="D53" i="131"/>
  <c r="D23" i="131"/>
  <c r="E74" i="18" s="1"/>
  <c r="E28" i="131"/>
  <c r="G30" i="131"/>
  <c r="D36" i="131"/>
  <c r="E37" i="131"/>
  <c r="C44" i="131"/>
  <c r="C70" i="131" s="1"/>
  <c r="E53" i="131"/>
  <c r="D44" i="131"/>
  <c r="F53" i="131"/>
  <c r="F23" i="131"/>
  <c r="G74" i="18" s="1"/>
  <c r="K65" i="134" l="1"/>
  <c r="AH18" i="17"/>
  <c r="D65" i="133"/>
  <c r="H41" i="131"/>
  <c r="H67" i="131" s="1"/>
  <c r="C57" i="131"/>
  <c r="D57" i="131"/>
  <c r="H59" i="131"/>
  <c r="G65" i="133"/>
  <c r="D69" i="134"/>
  <c r="AH22" i="17"/>
  <c r="F62" i="131"/>
  <c r="E66" i="131"/>
  <c r="D53" i="133"/>
  <c r="K71" i="134"/>
  <c r="AH24" i="17"/>
  <c r="AD19" i="3"/>
  <c r="AD20" i="3" s="1"/>
  <c r="K58" i="134"/>
  <c r="AH11" i="17"/>
  <c r="F41" i="131"/>
  <c r="D41" i="131"/>
  <c r="F57" i="131"/>
  <c r="F66" i="131"/>
  <c r="G66" i="131"/>
  <c r="E41" i="131"/>
  <c r="D66" i="131"/>
  <c r="C41" i="131"/>
  <c r="F53" i="133"/>
  <c r="G53" i="133"/>
  <c r="D58" i="134"/>
  <c r="AD22" i="3"/>
  <c r="F160" i="18"/>
  <c r="C65" i="133"/>
  <c r="I25" i="133"/>
  <c r="AI24" i="2" s="1"/>
  <c r="F65" i="133"/>
  <c r="G58" i="134"/>
  <c r="E58" i="134"/>
  <c r="E71" i="135"/>
  <c r="G160" i="18"/>
  <c r="E160" i="18"/>
  <c r="D160" i="18"/>
  <c r="I75" i="18"/>
  <c r="H47" i="135"/>
  <c r="H73" i="135" s="1"/>
  <c r="C47" i="135"/>
  <c r="F47" i="135"/>
  <c r="D47" i="135"/>
  <c r="D73" i="135" s="1"/>
  <c r="E47" i="135"/>
  <c r="B122" i="18"/>
  <c r="B160" i="18"/>
  <c r="E53" i="133"/>
  <c r="C78" i="133"/>
  <c r="G78" i="133"/>
  <c r="F78" i="133"/>
  <c r="E78" i="133"/>
  <c r="H53" i="133"/>
  <c r="D80" i="133" s="1"/>
  <c r="H71" i="135"/>
  <c r="G71" i="135"/>
  <c r="G73" i="135"/>
  <c r="J65" i="134"/>
  <c r="G65" i="134"/>
  <c r="H71" i="134"/>
  <c r="E65" i="134"/>
  <c r="D71" i="134"/>
  <c r="I65" i="134"/>
  <c r="E71" i="134"/>
  <c r="K69" i="134"/>
  <c r="H69" i="134"/>
  <c r="C65" i="134"/>
  <c r="F65" i="134"/>
  <c r="I71" i="134"/>
  <c r="H58" i="134"/>
  <c r="F69" i="134"/>
  <c r="J69" i="134"/>
  <c r="F71" i="134"/>
  <c r="I58" i="134"/>
  <c r="I69" i="134"/>
  <c r="E69" i="134"/>
  <c r="C71" i="134"/>
  <c r="D65" i="134"/>
  <c r="C58" i="134"/>
  <c r="J71" i="134"/>
  <c r="G69" i="134"/>
  <c r="C69" i="134"/>
  <c r="H65" i="134"/>
  <c r="G71" i="134"/>
  <c r="F73" i="133"/>
  <c r="E73" i="133"/>
  <c r="G73" i="133"/>
  <c r="C73" i="133"/>
  <c r="D70" i="131"/>
  <c r="G70" i="131"/>
  <c r="F63" i="131"/>
  <c r="C63" i="131"/>
  <c r="E63" i="131"/>
  <c r="D63" i="131"/>
  <c r="G63" i="131"/>
  <c r="G60" i="131"/>
  <c r="H60" i="131"/>
  <c r="D60" i="131"/>
  <c r="G59" i="131"/>
  <c r="C54" i="131"/>
  <c r="D59" i="131"/>
  <c r="G54" i="131"/>
  <c r="H57" i="131"/>
  <c r="C59" i="131"/>
  <c r="B47" i="131"/>
  <c r="G47" i="131" s="1"/>
  <c r="B74" i="18"/>
  <c r="E159" i="18" s="1"/>
  <c r="E54" i="131"/>
  <c r="I74" i="18"/>
  <c r="D62" i="131"/>
  <c r="D67" i="131"/>
  <c r="C62" i="131"/>
  <c r="G62" i="131"/>
  <c r="E62" i="131"/>
  <c r="C60" i="131"/>
  <c r="F54" i="131"/>
  <c r="E56" i="131"/>
  <c r="F56" i="131"/>
  <c r="D56" i="131"/>
  <c r="C56" i="131"/>
  <c r="E60" i="131"/>
  <c r="E57" i="131"/>
  <c r="D54" i="131"/>
  <c r="G56" i="131"/>
  <c r="F60" i="131"/>
  <c r="H45" i="131"/>
  <c r="H71" i="131" s="1"/>
  <c r="H23" i="131"/>
  <c r="H47" i="131" s="1"/>
  <c r="H73" i="131" s="1"/>
  <c r="C58" i="131"/>
  <c r="F47" i="131"/>
  <c r="F67" i="131"/>
  <c r="D47" i="131"/>
  <c r="E71" i="131"/>
  <c r="E67" i="131"/>
  <c r="G67" i="131"/>
  <c r="G58" i="131"/>
  <c r="D58" i="131"/>
  <c r="F58" i="131"/>
  <c r="E58" i="131"/>
  <c r="G80" i="133" l="1"/>
  <c r="D71" i="131"/>
  <c r="AD25" i="3"/>
  <c r="C67" i="131"/>
  <c r="F71" i="131"/>
  <c r="F73" i="135"/>
  <c r="E73" i="135"/>
  <c r="C75" i="18"/>
  <c r="I160" i="18"/>
  <c r="C160" i="18" s="1"/>
  <c r="C73" i="135"/>
  <c r="C80" i="133"/>
  <c r="F80" i="133"/>
  <c r="E80" i="133"/>
  <c r="C71" i="131"/>
  <c r="G71" i="131"/>
  <c r="E47" i="131"/>
  <c r="E73" i="131" s="1"/>
  <c r="B159" i="18"/>
  <c r="B121" i="18"/>
  <c r="H159" i="18"/>
  <c r="G159" i="18"/>
  <c r="D159" i="18"/>
  <c r="D73" i="131"/>
  <c r="C47" i="131"/>
  <c r="C73" i="131" s="1"/>
  <c r="C74" i="18"/>
  <c r="I159" i="18"/>
  <c r="F159" i="18"/>
  <c r="F73" i="131"/>
  <c r="G73" i="131"/>
  <c r="C159" i="18" l="1"/>
  <c r="B57" i="130"/>
  <c r="B56" i="130"/>
  <c r="B55" i="130"/>
  <c r="B54" i="130"/>
  <c r="B53" i="130"/>
  <c r="B52" i="130"/>
  <c r="B58" i="130" s="1"/>
  <c r="C50" i="130"/>
  <c r="B44" i="130"/>
  <c r="J44" i="130" s="1"/>
  <c r="B43" i="130"/>
  <c r="B40" i="130"/>
  <c r="J40" i="130" s="1"/>
  <c r="B39" i="130"/>
  <c r="J39" i="130" s="1"/>
  <c r="B38" i="130"/>
  <c r="F38" i="130" s="1"/>
  <c r="B37" i="130"/>
  <c r="H37" i="130" s="1"/>
  <c r="B36" i="130"/>
  <c r="J36" i="130" s="1"/>
  <c r="B33" i="130"/>
  <c r="F33" i="130" s="1"/>
  <c r="E32" i="130"/>
  <c r="C32" i="130"/>
  <c r="B32" i="130"/>
  <c r="H32" i="130" s="1"/>
  <c r="B31" i="130"/>
  <c r="J31" i="130" s="1"/>
  <c r="B30" i="130"/>
  <c r="J30" i="130" s="1"/>
  <c r="B29" i="130"/>
  <c r="F29" i="130" s="1"/>
  <c r="E28" i="130"/>
  <c r="C28" i="130"/>
  <c r="B28" i="130"/>
  <c r="H28" i="130" s="1"/>
  <c r="B26" i="130"/>
  <c r="J21" i="130"/>
  <c r="I21" i="130"/>
  <c r="H21" i="130"/>
  <c r="G21" i="130"/>
  <c r="F21" i="130"/>
  <c r="E21" i="130"/>
  <c r="D21" i="130"/>
  <c r="C21" i="130"/>
  <c r="B21" i="130"/>
  <c r="K20" i="130"/>
  <c r="K19" i="130"/>
  <c r="K43" i="130" s="1"/>
  <c r="AI20" i="17" s="1"/>
  <c r="J17" i="130"/>
  <c r="I17" i="130"/>
  <c r="H17" i="130"/>
  <c r="G17" i="130"/>
  <c r="F17" i="130"/>
  <c r="E17" i="130"/>
  <c r="D17" i="130"/>
  <c r="C17" i="130"/>
  <c r="B17" i="130"/>
  <c r="K16" i="130"/>
  <c r="K15" i="130"/>
  <c r="K39" i="130" s="1"/>
  <c r="AI16" i="17" s="1"/>
  <c r="K14" i="130"/>
  <c r="K13" i="130"/>
  <c r="K12" i="130"/>
  <c r="J10" i="130"/>
  <c r="I10" i="130"/>
  <c r="H10" i="130"/>
  <c r="G10" i="130"/>
  <c r="F10" i="130"/>
  <c r="E10" i="130"/>
  <c r="D10" i="130"/>
  <c r="C10" i="130"/>
  <c r="B10" i="130"/>
  <c r="K9" i="130"/>
  <c r="K8" i="130"/>
  <c r="K32" i="130" s="1"/>
  <c r="AI9" i="17" s="1"/>
  <c r="K7" i="130"/>
  <c r="K6" i="130"/>
  <c r="K5" i="130"/>
  <c r="K4" i="130"/>
  <c r="K28" i="130" s="1"/>
  <c r="AI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K33" i="130" l="1"/>
  <c r="AI10" i="17" s="1"/>
  <c r="K37" i="130"/>
  <c r="AI14" i="17" s="1"/>
  <c r="K38" i="130"/>
  <c r="AI15" i="17" s="1"/>
  <c r="I37" i="130"/>
  <c r="E36" i="130"/>
  <c r="E60" i="130" s="1"/>
  <c r="I39" i="130"/>
  <c r="F36" i="130"/>
  <c r="F60" i="130" s="1"/>
  <c r="G36" i="130"/>
  <c r="K36" i="130"/>
  <c r="AI13" i="17" s="1"/>
  <c r="I36" i="130"/>
  <c r="C30" i="130"/>
  <c r="E30" i="130"/>
  <c r="K29" i="130"/>
  <c r="AI6" i="17" s="1"/>
  <c r="C31" i="130"/>
  <c r="C55" i="130" s="1"/>
  <c r="K30" i="130"/>
  <c r="AI7" i="17" s="1"/>
  <c r="E31" i="130"/>
  <c r="K31" i="130"/>
  <c r="AI8" i="17" s="1"/>
  <c r="K44" i="130"/>
  <c r="AI21" i="17" s="1"/>
  <c r="K67" i="130"/>
  <c r="K62" i="130"/>
  <c r="G38" i="130"/>
  <c r="E40" i="130"/>
  <c r="K40" i="130"/>
  <c r="F40" i="130"/>
  <c r="E39" i="130"/>
  <c r="G40" i="130"/>
  <c r="F39" i="130"/>
  <c r="F63" i="130" s="1"/>
  <c r="I40" i="130"/>
  <c r="E37" i="130"/>
  <c r="E61" i="130" s="1"/>
  <c r="G39" i="130"/>
  <c r="G63" i="130" s="1"/>
  <c r="G37" i="130"/>
  <c r="G61" i="130" s="1"/>
  <c r="H39" i="130"/>
  <c r="H63" i="130" s="1"/>
  <c r="I30" i="130"/>
  <c r="G32" i="130"/>
  <c r="E23" i="130"/>
  <c r="F37" i="18" s="1"/>
  <c r="I32" i="130"/>
  <c r="I56" i="130" s="1"/>
  <c r="G33" i="130"/>
  <c r="G57" i="130" s="1"/>
  <c r="K57" i="130"/>
  <c r="G29" i="130"/>
  <c r="G53" i="130" s="1"/>
  <c r="C44" i="130"/>
  <c r="D44" i="130"/>
  <c r="E44" i="130"/>
  <c r="F44" i="130"/>
  <c r="F68" i="130" s="1"/>
  <c r="G44" i="130"/>
  <c r="G68" i="130" s="1"/>
  <c r="B45" i="130"/>
  <c r="I45" i="130" s="1"/>
  <c r="H44" i="130"/>
  <c r="G43" i="130"/>
  <c r="G67" i="130" s="1"/>
  <c r="I44" i="130"/>
  <c r="B67" i="130"/>
  <c r="F23" i="130"/>
  <c r="G37" i="18" s="1"/>
  <c r="H61" i="130"/>
  <c r="C36" i="130"/>
  <c r="C60" i="130" s="1"/>
  <c r="C37" i="130"/>
  <c r="C61" i="130" s="1"/>
  <c r="C39" i="130"/>
  <c r="C63" i="130" s="1"/>
  <c r="C40" i="130"/>
  <c r="B62" i="130"/>
  <c r="K17" i="130"/>
  <c r="D36" i="130"/>
  <c r="D37" i="130"/>
  <c r="D61" i="130" s="1"/>
  <c r="D39" i="130"/>
  <c r="D63" i="130" s="1"/>
  <c r="D40" i="130"/>
  <c r="K10" i="130"/>
  <c r="D23" i="130"/>
  <c r="E37" i="18" s="1"/>
  <c r="G28" i="130"/>
  <c r="G52" i="130" s="1"/>
  <c r="F30" i="130"/>
  <c r="F31" i="130"/>
  <c r="F55" i="130" s="1"/>
  <c r="G56" i="130"/>
  <c r="B23" i="130"/>
  <c r="B37" i="18" s="1"/>
  <c r="I28" i="130"/>
  <c r="I52" i="130" s="1"/>
  <c r="G30" i="130"/>
  <c r="G54" i="130" s="1"/>
  <c r="G31" i="130"/>
  <c r="C23" i="130"/>
  <c r="D37" i="18" s="1"/>
  <c r="H30" i="130"/>
  <c r="I31" i="130"/>
  <c r="I55" i="130" s="1"/>
  <c r="H52" i="130"/>
  <c r="H56" i="130"/>
  <c r="D28" i="130"/>
  <c r="D52" i="130" s="1"/>
  <c r="D30" i="130"/>
  <c r="D31" i="130"/>
  <c r="D55" i="130" s="1"/>
  <c r="D32" i="130"/>
  <c r="F51" i="130"/>
  <c r="K52" i="130"/>
  <c r="I61" i="130"/>
  <c r="K61" i="130"/>
  <c r="F53" i="130"/>
  <c r="F57" i="130"/>
  <c r="F62" i="130"/>
  <c r="K68" i="130"/>
  <c r="G62" i="130"/>
  <c r="I63" i="130"/>
  <c r="K63" i="130"/>
  <c r="J63" i="130"/>
  <c r="K56" i="130"/>
  <c r="D56" i="130"/>
  <c r="C52" i="130"/>
  <c r="C54" i="130"/>
  <c r="C56" i="130"/>
  <c r="I68" i="130"/>
  <c r="G34" i="130"/>
  <c r="J68" i="130"/>
  <c r="E52" i="130"/>
  <c r="E54" i="130"/>
  <c r="E56" i="130"/>
  <c r="E63" i="130"/>
  <c r="C68" i="130"/>
  <c r="G23" i="130"/>
  <c r="H37" i="18" s="1"/>
  <c r="D27" i="130"/>
  <c r="J28" i="130"/>
  <c r="J52" i="130" s="1"/>
  <c r="H29" i="130"/>
  <c r="H53" i="130" s="1"/>
  <c r="J32" i="130"/>
  <c r="J56" i="130" s="1"/>
  <c r="H33" i="130"/>
  <c r="H57" i="130" s="1"/>
  <c r="J37" i="130"/>
  <c r="J61" i="130" s="1"/>
  <c r="H38" i="130"/>
  <c r="H62" i="130" s="1"/>
  <c r="B41" i="130"/>
  <c r="I41" i="130" s="1"/>
  <c r="H43" i="130"/>
  <c r="H67" i="130" s="1"/>
  <c r="G51" i="130"/>
  <c r="H23" i="130"/>
  <c r="I37" i="18" s="1"/>
  <c r="E27" i="130"/>
  <c r="I29" i="130"/>
  <c r="I33" i="130"/>
  <c r="I57" i="130" s="1"/>
  <c r="I38" i="130"/>
  <c r="I62" i="130" s="1"/>
  <c r="I43" i="130"/>
  <c r="I67" i="130" s="1"/>
  <c r="E45" i="130"/>
  <c r="H51" i="130"/>
  <c r="B63" i="130"/>
  <c r="B68" i="130"/>
  <c r="B69" i="130" s="1"/>
  <c r="C27" i="130"/>
  <c r="K21" i="130"/>
  <c r="I23" i="130"/>
  <c r="J37" i="18" s="1"/>
  <c r="J29" i="130"/>
  <c r="J53" i="130" s="1"/>
  <c r="J33" i="130"/>
  <c r="J57" i="130" s="1"/>
  <c r="J38" i="130"/>
  <c r="J62" i="130" s="1"/>
  <c r="J43" i="130"/>
  <c r="J67" i="130" s="1"/>
  <c r="I51" i="130"/>
  <c r="J23" i="130"/>
  <c r="K37" i="18" s="1"/>
  <c r="C29" i="130"/>
  <c r="C33" i="130"/>
  <c r="C57" i="130" s="1"/>
  <c r="C38" i="130"/>
  <c r="C62" i="130" s="1"/>
  <c r="C43" i="130"/>
  <c r="C67" i="130" s="1"/>
  <c r="B51" i="130"/>
  <c r="J51" i="130"/>
  <c r="B60" i="130"/>
  <c r="B64" i="130"/>
  <c r="F28" i="130"/>
  <c r="F52" i="130" s="1"/>
  <c r="D29" i="130"/>
  <c r="D53" i="130" s="1"/>
  <c r="H31" i="130"/>
  <c r="F32" i="130"/>
  <c r="F56" i="130" s="1"/>
  <c r="D33" i="130"/>
  <c r="D57" i="130" s="1"/>
  <c r="B34" i="130"/>
  <c r="E34" i="130" s="1"/>
  <c r="H36" i="130"/>
  <c r="H60" i="130" s="1"/>
  <c r="F37" i="130"/>
  <c r="F61" i="130" s="1"/>
  <c r="D38" i="130"/>
  <c r="D62" i="130" s="1"/>
  <c r="H40" i="130"/>
  <c r="D43" i="130"/>
  <c r="D67" i="130" s="1"/>
  <c r="K51" i="130"/>
  <c r="K60" i="130"/>
  <c r="E29" i="130"/>
  <c r="E33" i="130"/>
  <c r="E57" i="130" s="1"/>
  <c r="E38" i="130"/>
  <c r="E62" i="130" s="1"/>
  <c r="E43" i="130"/>
  <c r="E67" i="130" s="1"/>
  <c r="B61" i="130"/>
  <c r="F43" i="130"/>
  <c r="F67" i="130" s="1"/>
  <c r="K54" i="130" l="1"/>
  <c r="C53" i="130"/>
  <c r="J54" i="130"/>
  <c r="C45" i="130"/>
  <c r="K122" i="18"/>
  <c r="H54" i="130"/>
  <c r="F54" i="130"/>
  <c r="E68" i="130"/>
  <c r="J122" i="18"/>
  <c r="I53" i="130"/>
  <c r="I54" i="130"/>
  <c r="H64" i="130"/>
  <c r="E53" i="130"/>
  <c r="D54" i="130"/>
  <c r="K53" i="130"/>
  <c r="F45" i="130"/>
  <c r="H68" i="130"/>
  <c r="I60" i="130"/>
  <c r="J64" i="130"/>
  <c r="AI17" i="17"/>
  <c r="I122" i="18"/>
  <c r="D60" i="130"/>
  <c r="E64" i="130"/>
  <c r="J60" i="130"/>
  <c r="F122" i="18"/>
  <c r="G122" i="18"/>
  <c r="G60" i="130"/>
  <c r="H122" i="18"/>
  <c r="E122" i="18"/>
  <c r="L37" i="18"/>
  <c r="D122" i="18"/>
  <c r="E55" i="130"/>
  <c r="G55" i="130"/>
  <c r="J55" i="130"/>
  <c r="H55" i="130"/>
  <c r="K55" i="130"/>
  <c r="I121" i="18"/>
  <c r="D45" i="130"/>
  <c r="G45" i="130"/>
  <c r="H45" i="130"/>
  <c r="J121" i="18"/>
  <c r="H121" i="18"/>
  <c r="G121" i="18"/>
  <c r="E121" i="18"/>
  <c r="F121" i="18"/>
  <c r="K121" i="18"/>
  <c r="D68" i="130"/>
  <c r="K64" i="130"/>
  <c r="C64" i="130"/>
  <c r="F64" i="130"/>
  <c r="D64" i="130"/>
  <c r="I64" i="130"/>
  <c r="G64" i="130"/>
  <c r="L36" i="18"/>
  <c r="D121" i="18"/>
  <c r="J45" i="130"/>
  <c r="H34" i="130"/>
  <c r="D34" i="130"/>
  <c r="B65" i="130"/>
  <c r="B71" i="130" s="1"/>
  <c r="C41" i="130"/>
  <c r="C34" i="130"/>
  <c r="F41" i="130"/>
  <c r="J34" i="130"/>
  <c r="E41" i="130"/>
  <c r="D41" i="130"/>
  <c r="K41" i="130"/>
  <c r="AI18" i="17" s="1"/>
  <c r="H41" i="130"/>
  <c r="H65" i="130" s="1"/>
  <c r="G41" i="130"/>
  <c r="F34" i="130"/>
  <c r="K45" i="130"/>
  <c r="AI22" i="17" s="1"/>
  <c r="K23" i="130"/>
  <c r="J41" i="130"/>
  <c r="I34" i="130"/>
  <c r="B47" i="130"/>
  <c r="K34" i="130"/>
  <c r="AI11" i="17" s="1"/>
  <c r="G65" i="130" l="1"/>
  <c r="C37" i="18"/>
  <c r="L122" i="18"/>
  <c r="C122" i="18" s="1"/>
  <c r="K65" i="130"/>
  <c r="D65" i="130"/>
  <c r="J65" i="130"/>
  <c r="C36" i="18"/>
  <c r="L121" i="18"/>
  <c r="C121" i="18" s="1"/>
  <c r="K58" i="130"/>
  <c r="F47" i="130"/>
  <c r="J38" i="136" s="1"/>
  <c r="D47" i="130"/>
  <c r="J8" i="136" s="1"/>
  <c r="C47" i="130"/>
  <c r="G5" i="136" s="1"/>
  <c r="E47" i="130"/>
  <c r="C16" i="136" s="1"/>
  <c r="F58" i="130"/>
  <c r="G47" i="130"/>
  <c r="G41" i="136" s="1"/>
  <c r="E58" i="130"/>
  <c r="K69" i="130"/>
  <c r="G69" i="130"/>
  <c r="I69" i="130"/>
  <c r="J69" i="130"/>
  <c r="H69" i="130"/>
  <c r="J58" i="130"/>
  <c r="I58" i="130"/>
  <c r="G58" i="130"/>
  <c r="J47" i="130"/>
  <c r="J29" i="136" s="1"/>
  <c r="I65" i="130"/>
  <c r="I47" i="130"/>
  <c r="C31" i="136" s="1"/>
  <c r="F65" i="130"/>
  <c r="D69" i="130"/>
  <c r="C58" i="130"/>
  <c r="E69" i="130"/>
  <c r="H58" i="130"/>
  <c r="F69" i="130"/>
  <c r="C65" i="130"/>
  <c r="C69" i="130"/>
  <c r="H47" i="130"/>
  <c r="D46" i="136" s="1"/>
  <c r="K47" i="130"/>
  <c r="AI24" i="17" s="1"/>
  <c r="AI26" i="17" s="1"/>
  <c r="D58" i="130"/>
  <c r="E65" i="130"/>
  <c r="F24" i="136" l="1"/>
  <c r="J71" i="130"/>
  <c r="G71" i="130"/>
  <c r="K71" i="130"/>
  <c r="E71" i="130"/>
  <c r="H71" i="130"/>
  <c r="C71" i="130"/>
  <c r="I71" i="130"/>
  <c r="D71" i="130"/>
  <c r="F71" i="130"/>
  <c r="F24" i="132" l="1"/>
  <c r="B57" i="129"/>
  <c r="B50" i="129"/>
  <c r="B49" i="129"/>
  <c r="E49" i="129" s="1"/>
  <c r="G45" i="129"/>
  <c r="F45" i="129"/>
  <c r="E45" i="129"/>
  <c r="E72" i="129" s="1"/>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G49" i="129" l="1"/>
  <c r="B51" i="129"/>
  <c r="C41" i="129"/>
  <c r="H18" i="129"/>
  <c r="H42" i="129"/>
  <c r="G69" i="129" s="1"/>
  <c r="C45" i="129"/>
  <c r="E34" i="129"/>
  <c r="E61" i="129" s="1"/>
  <c r="H10" i="129"/>
  <c r="H38" i="129" s="1"/>
  <c r="E35" i="129"/>
  <c r="C32" i="129"/>
  <c r="H34" i="129"/>
  <c r="D32" i="129"/>
  <c r="F37" i="129"/>
  <c r="F64" i="129" s="1"/>
  <c r="D51" i="129"/>
  <c r="E51" i="129"/>
  <c r="F51" i="129"/>
  <c r="G51" i="129"/>
  <c r="G76" i="129"/>
  <c r="E76" i="129"/>
  <c r="H50" i="129"/>
  <c r="F49" i="129"/>
  <c r="F76" i="129" s="1"/>
  <c r="C44" i="129"/>
  <c r="F72" i="129"/>
  <c r="D44" i="129"/>
  <c r="E44" i="129"/>
  <c r="C42" i="129"/>
  <c r="F44" i="129"/>
  <c r="D42" i="129"/>
  <c r="E43" i="129"/>
  <c r="D72" i="129"/>
  <c r="B38" i="129"/>
  <c r="G38" i="129" s="1"/>
  <c r="C35" i="129"/>
  <c r="F36" i="129"/>
  <c r="E36" i="129"/>
  <c r="D35" i="129"/>
  <c r="G36" i="129"/>
  <c r="H36" i="129"/>
  <c r="C63" i="129" s="1"/>
  <c r="F35" i="129"/>
  <c r="D25" i="129"/>
  <c r="AC7" i="3" s="1"/>
  <c r="C34" i="129"/>
  <c r="C61" i="129" s="1"/>
  <c r="E37" i="129"/>
  <c r="B25" i="129"/>
  <c r="AC24" i="16" s="1"/>
  <c r="F34" i="129"/>
  <c r="D36" i="129"/>
  <c r="G37" i="129"/>
  <c r="G64" i="129" s="1"/>
  <c r="E58" i="129"/>
  <c r="I18" i="129"/>
  <c r="AH18" i="2" s="1"/>
  <c r="G72" i="129"/>
  <c r="D61" i="129"/>
  <c r="D64" i="129"/>
  <c r="E64" i="129"/>
  <c r="C72" i="129"/>
  <c r="C51" i="129"/>
  <c r="I6" i="129"/>
  <c r="AH7" i="2" s="1"/>
  <c r="I13" i="129"/>
  <c r="AH13" i="2" s="1"/>
  <c r="I17" i="129"/>
  <c r="AH17" i="2" s="1"/>
  <c r="E25" i="129"/>
  <c r="AC8" i="3" s="1"/>
  <c r="D30" i="129"/>
  <c r="E32" i="129"/>
  <c r="F33" i="129"/>
  <c r="G34" i="129"/>
  <c r="G61" i="129" s="1"/>
  <c r="H35" i="129"/>
  <c r="E62" i="129" s="1"/>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I10" i="129" l="1"/>
  <c r="AH11" i="2" s="1"/>
  <c r="H25" i="129"/>
  <c r="AC13" i="3" s="1"/>
  <c r="AC17" i="3" s="1"/>
  <c r="G63" i="129"/>
  <c r="D69" i="129"/>
  <c r="C38" i="129"/>
  <c r="C65" i="129" s="1"/>
  <c r="E38" i="129"/>
  <c r="E65" i="129" s="1"/>
  <c r="E63" i="129"/>
  <c r="C69" i="129"/>
  <c r="F63" i="129"/>
  <c r="D77" i="129"/>
  <c r="AC22" i="3"/>
  <c r="AC19" i="3"/>
  <c r="F71" i="129"/>
  <c r="AC21" i="3"/>
  <c r="G62" i="129"/>
  <c r="F38" i="129"/>
  <c r="F65" i="129" s="1"/>
  <c r="C59" i="129"/>
  <c r="AC18" i="3"/>
  <c r="AC20" i="3" s="1"/>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F68" i="129"/>
  <c r="B53" i="129"/>
  <c r="G53" i="129" s="1"/>
  <c r="F60" i="129"/>
  <c r="C70" i="129"/>
  <c r="F70" i="129"/>
  <c r="D46" i="129"/>
  <c r="F62" i="129"/>
  <c r="H46" i="129"/>
  <c r="C73" i="129" s="1"/>
  <c r="C60" i="129"/>
  <c r="H51" i="129"/>
  <c r="I23" i="129"/>
  <c r="AH22" i="2" s="1"/>
  <c r="E68" i="129"/>
  <c r="D120" i="18"/>
  <c r="E120" i="18"/>
  <c r="F120" i="18"/>
  <c r="G120" i="18"/>
  <c r="H120" i="18"/>
  <c r="I120" i="18"/>
  <c r="J120" i="18"/>
  <c r="K120" i="18"/>
  <c r="I73" i="18"/>
  <c r="B73" i="18"/>
  <c r="L35" i="18"/>
  <c r="C35" i="18" s="1"/>
  <c r="H19" i="127"/>
  <c r="H20" i="127"/>
  <c r="H12" i="127"/>
  <c r="H13" i="127"/>
  <c r="H14" i="127"/>
  <c r="H15" i="127"/>
  <c r="H16" i="127"/>
  <c r="H4" i="127"/>
  <c r="H5" i="127"/>
  <c r="H6" i="127"/>
  <c r="H7" i="127"/>
  <c r="H8" i="127"/>
  <c r="H32" i="127" s="1"/>
  <c r="H58" i="127" s="1"/>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D44" i="127" s="1"/>
  <c r="E44" i="127"/>
  <c r="B70" i="127"/>
  <c r="B43" i="127"/>
  <c r="G43" i="127" s="1"/>
  <c r="B69" i="127"/>
  <c r="B40" i="127"/>
  <c r="G40" i="127"/>
  <c r="B66" i="127"/>
  <c r="B39" i="127"/>
  <c r="H39" i="127" s="1"/>
  <c r="H65" i="127" s="1"/>
  <c r="B65" i="127"/>
  <c r="B38" i="127"/>
  <c r="B64" i="127"/>
  <c r="B37" i="127"/>
  <c r="G37" i="127" s="1"/>
  <c r="B63" i="127"/>
  <c r="B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G51" i="126" s="1"/>
  <c r="F3" i="126"/>
  <c r="E3" i="126"/>
  <c r="D3" i="126"/>
  <c r="C3" i="126"/>
  <c r="B3" i="126"/>
  <c r="K19" i="126"/>
  <c r="K20" i="126"/>
  <c r="K12" i="126"/>
  <c r="K36" i="126" s="1"/>
  <c r="AG13" i="17" s="1"/>
  <c r="K13" i="126"/>
  <c r="K14" i="126"/>
  <c r="K15" i="126"/>
  <c r="K16" i="126"/>
  <c r="K4" i="126"/>
  <c r="K5" i="126"/>
  <c r="K6" i="126"/>
  <c r="K7" i="126"/>
  <c r="K8" i="126"/>
  <c r="K32" i="126" s="1"/>
  <c r="K9" i="126"/>
  <c r="B43" i="126"/>
  <c r="B44" i="126"/>
  <c r="D44" i="126" s="1"/>
  <c r="B36" i="126"/>
  <c r="B37" i="126"/>
  <c r="B38" i="126"/>
  <c r="F38" i="126" s="1"/>
  <c r="B39" i="126"/>
  <c r="J39" i="126" s="1"/>
  <c r="B40" i="126"/>
  <c r="B28" i="126"/>
  <c r="H28" i="126" s="1"/>
  <c r="B29" i="126"/>
  <c r="B30" i="126"/>
  <c r="I30" i="126" s="1"/>
  <c r="B31" i="126"/>
  <c r="H31" i="126" s="1"/>
  <c r="B32" i="126"/>
  <c r="B33" i="126"/>
  <c r="E33" i="126" s="1"/>
  <c r="J21" i="126"/>
  <c r="J17" i="126"/>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J37" i="126"/>
  <c r="I37" i="126"/>
  <c r="H37" i="126"/>
  <c r="G37" i="126"/>
  <c r="F37" i="126"/>
  <c r="E37" i="126"/>
  <c r="D37" i="126"/>
  <c r="C37" i="126"/>
  <c r="J36" i="126"/>
  <c r="I36" i="126"/>
  <c r="H36" i="126"/>
  <c r="H60" i="126" s="1"/>
  <c r="G36" i="126"/>
  <c r="G60" i="126" s="1"/>
  <c r="F36" i="126"/>
  <c r="E36" i="126"/>
  <c r="D36" i="126"/>
  <c r="C36" i="126"/>
  <c r="H33" i="126"/>
  <c r="F33" i="126"/>
  <c r="J32" i="126"/>
  <c r="I32" i="126"/>
  <c r="H32" i="126"/>
  <c r="G32" i="126"/>
  <c r="F32" i="126"/>
  <c r="E32" i="126"/>
  <c r="D32" i="126"/>
  <c r="C32" i="126"/>
  <c r="J31" i="126"/>
  <c r="H30" i="126"/>
  <c r="D30" i="126"/>
  <c r="C30" i="126"/>
  <c r="H29" i="126"/>
  <c r="G29" i="126"/>
  <c r="F29" i="126"/>
  <c r="K51" i="126"/>
  <c r="J51" i="126"/>
  <c r="I51" i="126"/>
  <c r="C51" i="126"/>
  <c r="B51" i="126"/>
  <c r="C50" i="126"/>
  <c r="K27" i="126"/>
  <c r="J27" i="126"/>
  <c r="I27" i="126"/>
  <c r="C27" i="126"/>
  <c r="B27" i="126"/>
  <c r="B26" i="126"/>
  <c r="B21" i="126"/>
  <c r="B17" i="126"/>
  <c r="B10" i="126"/>
  <c r="AB5" i="16"/>
  <c r="R5" i="16"/>
  <c r="AB6" i="16"/>
  <c r="R6" i="16"/>
  <c r="AB7" i="16"/>
  <c r="R7" i="16"/>
  <c r="AB8" i="16"/>
  <c r="R8" i="16"/>
  <c r="AB9" i="16"/>
  <c r="R9" i="16"/>
  <c r="AB10" i="16"/>
  <c r="R10" i="16"/>
  <c r="AB13" i="16"/>
  <c r="R13" i="16"/>
  <c r="AB14" i="16"/>
  <c r="R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D49" i="125" s="1"/>
  <c r="B50" i="125"/>
  <c r="B41" i="125"/>
  <c r="B42" i="125"/>
  <c r="B43" i="125"/>
  <c r="B44" i="125"/>
  <c r="G44" i="125" s="1"/>
  <c r="B45" i="125"/>
  <c r="D45" i="125" s="1"/>
  <c r="B32" i="125"/>
  <c r="F32" i="125" s="1"/>
  <c r="B33" i="125"/>
  <c r="G33" i="125" s="1"/>
  <c r="B34" i="125"/>
  <c r="G34" i="125" s="1"/>
  <c r="B35" i="125"/>
  <c r="B36" i="125"/>
  <c r="B37" i="125"/>
  <c r="C37" i="125" s="1"/>
  <c r="H13" i="125"/>
  <c r="H14" i="125"/>
  <c r="H15" i="125"/>
  <c r="I15" i="125" s="1"/>
  <c r="AG15" i="2" s="1"/>
  <c r="H16" i="125"/>
  <c r="H44" i="125" s="1"/>
  <c r="H17" i="125"/>
  <c r="H45" i="125" s="1"/>
  <c r="H21" i="125"/>
  <c r="H22" i="125"/>
  <c r="F10" i="125"/>
  <c r="F18" i="125"/>
  <c r="F23" i="125"/>
  <c r="E10" i="125"/>
  <c r="E18" i="125"/>
  <c r="E23" i="125"/>
  <c r="D10" i="125"/>
  <c r="D18" i="125"/>
  <c r="D23" i="125"/>
  <c r="C10" i="125"/>
  <c r="C18" i="125"/>
  <c r="C23" i="125"/>
  <c r="G49" i="125"/>
  <c r="F49" i="125"/>
  <c r="E49" i="125"/>
  <c r="F45" i="125"/>
  <c r="E45" i="125"/>
  <c r="F44" i="125"/>
  <c r="E44" i="125"/>
  <c r="D44" i="125"/>
  <c r="C44" i="125"/>
  <c r="G43" i="125"/>
  <c r="F43" i="125"/>
  <c r="E43" i="125"/>
  <c r="D43" i="125"/>
  <c r="C43" i="125"/>
  <c r="F42" i="125"/>
  <c r="E42" i="125"/>
  <c r="D42" i="125"/>
  <c r="E37" i="125"/>
  <c r="D37" i="125"/>
  <c r="E36" i="125"/>
  <c r="D36" i="125"/>
  <c r="C36" i="125"/>
  <c r="C33" i="125"/>
  <c r="G32" i="125"/>
  <c r="H32" i="125"/>
  <c r="G3" i="125"/>
  <c r="G58" i="125" s="1"/>
  <c r="F3" i="125"/>
  <c r="F58" i="125" s="1"/>
  <c r="E3" i="125"/>
  <c r="E30" i="125" s="1"/>
  <c r="D3" i="125"/>
  <c r="C3" i="125"/>
  <c r="C58" i="125" s="1"/>
  <c r="B57" i="125"/>
  <c r="I3" i="125"/>
  <c r="H30" i="125" s="1"/>
  <c r="B3" i="125"/>
  <c r="B30" i="125" s="1"/>
  <c r="B29" i="125"/>
  <c r="B23" i="125"/>
  <c r="B18" i="125"/>
  <c r="AB18" i="16" s="1"/>
  <c r="B10" i="125"/>
  <c r="AB11" i="16" s="1"/>
  <c r="I13" i="125"/>
  <c r="AG13" i="2" s="1"/>
  <c r="I9" i="125"/>
  <c r="AG10" i="2" s="1"/>
  <c r="H3" i="125"/>
  <c r="B3" i="121"/>
  <c r="B30" i="121" s="1"/>
  <c r="I3" i="121"/>
  <c r="H30" i="121" s="1"/>
  <c r="H3" i="121"/>
  <c r="G3" i="121"/>
  <c r="F3" i="121"/>
  <c r="E3" i="121"/>
  <c r="D3" i="121"/>
  <c r="C3" i="121"/>
  <c r="C58" i="121" s="1"/>
  <c r="H10" i="118"/>
  <c r="H17" i="118"/>
  <c r="H21" i="118"/>
  <c r="B28" i="118"/>
  <c r="B29" i="118"/>
  <c r="B30" i="118"/>
  <c r="B31" i="118"/>
  <c r="B32" i="118"/>
  <c r="K32" i="118" s="1"/>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D23" i="118" s="1"/>
  <c r="E10" i="118"/>
  <c r="E17" i="118"/>
  <c r="E21" i="118"/>
  <c r="C10" i="118"/>
  <c r="C23" i="118" s="1"/>
  <c r="C17" i="118"/>
  <c r="C21" i="118"/>
  <c r="I72" i="18"/>
  <c r="D119" i="18"/>
  <c r="L34" i="18"/>
  <c r="L119" i="18" s="1"/>
  <c r="C119" i="18" s="1"/>
  <c r="E119" i="18"/>
  <c r="F119" i="18"/>
  <c r="G119" i="18"/>
  <c r="H119" i="18"/>
  <c r="I119" i="18"/>
  <c r="J119" i="18"/>
  <c r="K119" i="18"/>
  <c r="B72" i="18"/>
  <c r="F157" i="18" s="1"/>
  <c r="C34" i="18"/>
  <c r="K4" i="118"/>
  <c r="K5" i="118"/>
  <c r="K29" i="118" s="1"/>
  <c r="K6" i="118"/>
  <c r="K30" i="118" s="1"/>
  <c r="K7" i="118"/>
  <c r="K8" i="118"/>
  <c r="K9" i="118"/>
  <c r="K12" i="118"/>
  <c r="K13" i="118"/>
  <c r="K14" i="118"/>
  <c r="K38" i="118" s="1"/>
  <c r="K15" i="118"/>
  <c r="K39" i="118" s="1"/>
  <c r="K16" i="118"/>
  <c r="K19" i="118"/>
  <c r="K20" i="118"/>
  <c r="H19" i="123"/>
  <c r="H20" i="123"/>
  <c r="H44" i="123" s="1"/>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C44" i="123" s="1"/>
  <c r="B70" i="123"/>
  <c r="B43" i="123"/>
  <c r="E43" i="123" s="1"/>
  <c r="B69" i="123"/>
  <c r="B40" i="123"/>
  <c r="B66" i="123"/>
  <c r="B39" i="123"/>
  <c r="G39" i="123" s="1"/>
  <c r="E39" i="123"/>
  <c r="D39" i="123"/>
  <c r="C39" i="123"/>
  <c r="B65" i="123"/>
  <c r="B38" i="123"/>
  <c r="B64" i="123"/>
  <c r="B37" i="123"/>
  <c r="F37" i="123" s="1"/>
  <c r="G37" i="123"/>
  <c r="E37" i="123"/>
  <c r="D37" i="123"/>
  <c r="C37" i="123"/>
  <c r="B63" i="123"/>
  <c r="B36" i="123"/>
  <c r="B62" i="123"/>
  <c r="B33" i="123"/>
  <c r="B32" i="123"/>
  <c r="G32" i="123"/>
  <c r="F32" i="123"/>
  <c r="E32" i="123"/>
  <c r="D32" i="123"/>
  <c r="C32" i="123"/>
  <c r="B31" i="123"/>
  <c r="E31" i="123"/>
  <c r="B30" i="123"/>
  <c r="F30" i="123" s="1"/>
  <c r="E30" i="123"/>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 i="122"/>
  <c r="K28" i="122" s="1"/>
  <c r="K5" i="122"/>
  <c r="K6" i="122"/>
  <c r="K7" i="122"/>
  <c r="K8" i="122"/>
  <c r="K9" i="122"/>
  <c r="B43" i="122"/>
  <c r="B44" i="122"/>
  <c r="B36" i="122"/>
  <c r="B37" i="122"/>
  <c r="G37" i="122" s="1"/>
  <c r="B38" i="122"/>
  <c r="B39" i="122"/>
  <c r="B40" i="122"/>
  <c r="B28" i="122"/>
  <c r="C28" i="122" s="1"/>
  <c r="B29" i="122"/>
  <c r="B30" i="122"/>
  <c r="B31" i="122"/>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3" i="122"/>
  <c r="B64" i="122"/>
  <c r="B52" i="122"/>
  <c r="B53" i="122"/>
  <c r="B54" i="122"/>
  <c r="B55" i="122"/>
  <c r="B56" i="122"/>
  <c r="B57" i="122"/>
  <c r="J43" i="122"/>
  <c r="I43" i="122"/>
  <c r="C43" i="122"/>
  <c r="K40" i="122"/>
  <c r="AE17" i="17" s="1"/>
  <c r="J40" i="122"/>
  <c r="I40" i="122"/>
  <c r="H40" i="122"/>
  <c r="G40" i="122"/>
  <c r="F40" i="122"/>
  <c r="E40" i="122"/>
  <c r="D40" i="122"/>
  <c r="C40" i="122"/>
  <c r="C64" i="122" s="1"/>
  <c r="K39" i="122"/>
  <c r="J39" i="122"/>
  <c r="I39" i="122"/>
  <c r="H39" i="122"/>
  <c r="G39" i="122"/>
  <c r="F39" i="122"/>
  <c r="E39" i="122"/>
  <c r="D39" i="122"/>
  <c r="D63" i="122" s="1"/>
  <c r="C39" i="122"/>
  <c r="G38" i="122"/>
  <c r="J32" i="122"/>
  <c r="I32" i="122"/>
  <c r="H32" i="122"/>
  <c r="J31" i="122"/>
  <c r="F29" i="122"/>
  <c r="E29" i="122"/>
  <c r="D29" i="122"/>
  <c r="G28" i="122"/>
  <c r="F28" i="122"/>
  <c r="F52" i="122" s="1"/>
  <c r="E28" i="122"/>
  <c r="D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H9" i="121"/>
  <c r="I9" i="121" s="1"/>
  <c r="AF10" i="2" s="1"/>
  <c r="H13" i="121"/>
  <c r="H14" i="121"/>
  <c r="H15" i="121"/>
  <c r="H16" i="121"/>
  <c r="H17" i="121"/>
  <c r="H21" i="121"/>
  <c r="H22" i="121"/>
  <c r="G10" i="121"/>
  <c r="G25" i="121" s="1"/>
  <c r="AA10" i="3" s="1"/>
  <c r="G18" i="121"/>
  <c r="G23" i="121"/>
  <c r="F10" i="121"/>
  <c r="F18" i="121"/>
  <c r="F23" i="121"/>
  <c r="E10" i="121"/>
  <c r="E18" i="121"/>
  <c r="E23" i="121"/>
  <c r="D10" i="121"/>
  <c r="D18" i="121"/>
  <c r="D23" i="121"/>
  <c r="C10" i="121"/>
  <c r="C18" i="121"/>
  <c r="C23" i="121"/>
  <c r="I15" i="121"/>
  <c r="AF15" i="2" s="1"/>
  <c r="I13" i="121"/>
  <c r="AF13" i="2" s="1"/>
  <c r="B49" i="121"/>
  <c r="E49" i="121" s="1"/>
  <c r="B50" i="121"/>
  <c r="D50" i="121" s="1"/>
  <c r="B41" i="121"/>
  <c r="G41" i="121" s="1"/>
  <c r="B42" i="121"/>
  <c r="F42" i="121" s="1"/>
  <c r="B43" i="121"/>
  <c r="B44" i="121"/>
  <c r="B45" i="121"/>
  <c r="B32" i="121"/>
  <c r="B33" i="121"/>
  <c r="G33" i="121" s="1"/>
  <c r="B34" i="121"/>
  <c r="G34" i="121" s="1"/>
  <c r="B35" i="121"/>
  <c r="B36" i="121"/>
  <c r="E36" i="121" s="1"/>
  <c r="B37" i="121"/>
  <c r="H43" i="121"/>
  <c r="F43" i="121"/>
  <c r="H37" i="121"/>
  <c r="F37" i="121"/>
  <c r="F64" i="121" s="1"/>
  <c r="F36" i="121"/>
  <c r="D34" i="121"/>
  <c r="C34" i="121"/>
  <c r="E33" i="121"/>
  <c r="F58" i="121"/>
  <c r="E58" i="121"/>
  <c r="D58" i="121"/>
  <c r="B57" i="121"/>
  <c r="F30" i="121"/>
  <c r="E30" i="121"/>
  <c r="D30" i="121"/>
  <c r="C30" i="121"/>
  <c r="B29" i="121"/>
  <c r="B71" i="18"/>
  <c r="D118" i="18"/>
  <c r="E118" i="18"/>
  <c r="F118" i="18"/>
  <c r="G118" i="18"/>
  <c r="H118" i="18"/>
  <c r="I118" i="18"/>
  <c r="J118" i="18"/>
  <c r="K118" i="18"/>
  <c r="L33" i="18"/>
  <c r="L118" i="18" s="1"/>
  <c r="H4" i="117"/>
  <c r="H5" i="117"/>
  <c r="I5" i="117" s="1"/>
  <c r="AE6" i="2" s="1"/>
  <c r="H6" i="117"/>
  <c r="I6" i="117" s="1"/>
  <c r="AE7" i="2" s="1"/>
  <c r="H7" i="117"/>
  <c r="H8" i="117"/>
  <c r="H9" i="117"/>
  <c r="I9" i="117" s="1"/>
  <c r="I71" i="18"/>
  <c r="C71" i="18" s="1"/>
  <c r="B70" i="18"/>
  <c r="A87"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B39" i="119"/>
  <c r="B38" i="119"/>
  <c r="B37" i="119"/>
  <c r="D37" i="119" s="1"/>
  <c r="B36" i="119"/>
  <c r="B33" i="119"/>
  <c r="G33" i="119" s="1"/>
  <c r="B32" i="119"/>
  <c r="F32" i="119" s="1"/>
  <c r="C32" i="119"/>
  <c r="B31" i="119"/>
  <c r="F31" i="119"/>
  <c r="B30" i="119"/>
  <c r="B29" i="119"/>
  <c r="E29" i="119" s="1"/>
  <c r="E55" i="119" s="1"/>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15" i="119"/>
  <c r="H14" i="119"/>
  <c r="H13" i="119"/>
  <c r="H12" i="119"/>
  <c r="G10" i="119"/>
  <c r="G23" i="119" s="1"/>
  <c r="F10" i="119"/>
  <c r="F23" i="119" s="1"/>
  <c r="E10" i="119"/>
  <c r="D10" i="119"/>
  <c r="C10" i="119"/>
  <c r="B10" i="119"/>
  <c r="B34" i="119" s="1"/>
  <c r="H9" i="119"/>
  <c r="H33" i="119" s="1"/>
  <c r="H8" i="119"/>
  <c r="H32" i="119" s="1"/>
  <c r="H7" i="119"/>
  <c r="H31" i="119" s="1"/>
  <c r="H6" i="119"/>
  <c r="H30" i="119" s="1"/>
  <c r="H56" i="119" s="1"/>
  <c r="H5" i="119"/>
  <c r="H29" i="119" s="1"/>
  <c r="H55" i="119" s="1"/>
  <c r="H4" i="119"/>
  <c r="B67" i="118"/>
  <c r="B62" i="118"/>
  <c r="B52" i="118"/>
  <c r="B53" i="118"/>
  <c r="B54" i="118"/>
  <c r="B55" i="118"/>
  <c r="B56" i="118"/>
  <c r="B57" i="118"/>
  <c r="K51" i="118"/>
  <c r="J51" i="118"/>
  <c r="I51" i="118"/>
  <c r="H51" i="118"/>
  <c r="G51" i="118"/>
  <c r="F51" i="118"/>
  <c r="E51" i="118"/>
  <c r="D51" i="118"/>
  <c r="C51" i="118"/>
  <c r="B51" i="118"/>
  <c r="C50" i="118"/>
  <c r="I43" i="118"/>
  <c r="E43" i="118"/>
  <c r="C40" i="118"/>
  <c r="J39" i="118"/>
  <c r="E38" i="118"/>
  <c r="I30" i="118"/>
  <c r="H30" i="118"/>
  <c r="G30" i="118"/>
  <c r="F30" i="118"/>
  <c r="C30" i="118"/>
  <c r="C54" i="118" s="1"/>
  <c r="E29" i="118"/>
  <c r="J28" i="118"/>
  <c r="K27" i="118"/>
  <c r="J27" i="118"/>
  <c r="I27" i="118"/>
  <c r="H27" i="118"/>
  <c r="G27" i="118"/>
  <c r="F27" i="118"/>
  <c r="E27" i="118"/>
  <c r="D27" i="118"/>
  <c r="C27" i="118"/>
  <c r="B27" i="118"/>
  <c r="B26" i="118"/>
  <c r="B21" i="118"/>
  <c r="B17" i="118"/>
  <c r="K40" i="118"/>
  <c r="B10" i="118"/>
  <c r="Z21" i="16"/>
  <c r="Z20" i="16"/>
  <c r="Z17" i="16"/>
  <c r="Z16" i="16"/>
  <c r="Z15" i="16"/>
  <c r="Z14" i="16"/>
  <c r="Z13" i="16"/>
  <c r="Z10" i="16"/>
  <c r="Z9" i="16"/>
  <c r="Z8" i="16"/>
  <c r="Z7" i="16"/>
  <c r="Z6" i="16"/>
  <c r="Z5" i="16"/>
  <c r="G58" i="117"/>
  <c r="F58" i="117"/>
  <c r="E58" i="117"/>
  <c r="D58" i="117"/>
  <c r="C58" i="117"/>
  <c r="B57" i="117"/>
  <c r="B50" i="117"/>
  <c r="B49" i="117"/>
  <c r="B45" i="117"/>
  <c r="D45" i="117" s="1"/>
  <c r="B44" i="117"/>
  <c r="B43" i="117"/>
  <c r="B42" i="117"/>
  <c r="F42" i="117" s="1"/>
  <c r="B41" i="117"/>
  <c r="B37" i="117"/>
  <c r="E37" i="117" s="1"/>
  <c r="B36" i="117"/>
  <c r="C36" i="117" s="1"/>
  <c r="B35" i="117"/>
  <c r="B34" i="117"/>
  <c r="E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E18" i="117"/>
  <c r="E25" i="117" s="1"/>
  <c r="D18" i="117"/>
  <c r="D25" i="117" s="1"/>
  <c r="Z7" i="3" s="1"/>
  <c r="C18" i="117"/>
  <c r="B18" i="117"/>
  <c r="H17" i="117"/>
  <c r="H16" i="117"/>
  <c r="I16" i="117" s="1"/>
  <c r="AE16" i="2" s="1"/>
  <c r="H15" i="117"/>
  <c r="I15" i="117" s="1"/>
  <c r="AE15" i="2" s="1"/>
  <c r="H14" i="117"/>
  <c r="H42" i="117" s="1"/>
  <c r="H13" i="117"/>
  <c r="G10" i="117"/>
  <c r="G25" i="117" s="1"/>
  <c r="F10" i="117"/>
  <c r="E10" i="117"/>
  <c r="D10" i="117"/>
  <c r="C10" i="117"/>
  <c r="B10" i="117"/>
  <c r="Z11" i="16"/>
  <c r="I8" i="117"/>
  <c r="AE9" i="2" s="1"/>
  <c r="I7" i="117"/>
  <c r="AE8" i="2" s="1"/>
  <c r="D43" i="119"/>
  <c r="E43" i="119"/>
  <c r="D40" i="119"/>
  <c r="E40" i="119"/>
  <c r="H38" i="119"/>
  <c r="H64" i="119" s="1"/>
  <c r="G40" i="119"/>
  <c r="C36" i="119"/>
  <c r="C33" i="119"/>
  <c r="C59" i="119" s="1"/>
  <c r="G31" i="119"/>
  <c r="D33" i="119"/>
  <c r="F33" i="119"/>
  <c r="E33" i="119"/>
  <c r="D32" i="119"/>
  <c r="E32" i="119"/>
  <c r="F43" i="118"/>
  <c r="K43" i="118"/>
  <c r="G43" i="118"/>
  <c r="G67" i="118" s="1"/>
  <c r="H43" i="118"/>
  <c r="H67" i="118" s="1"/>
  <c r="D40" i="118"/>
  <c r="E39" i="118"/>
  <c r="E40" i="118"/>
  <c r="F38" i="118"/>
  <c r="F39" i="118"/>
  <c r="J40" i="118"/>
  <c r="C39" i="118"/>
  <c r="G38" i="118"/>
  <c r="H38" i="118"/>
  <c r="H39" i="118"/>
  <c r="D39" i="118"/>
  <c r="B63" i="118"/>
  <c r="G39" i="118"/>
  <c r="I38" i="118"/>
  <c r="I39" i="118"/>
  <c r="I63" i="118" s="1"/>
  <c r="G29" i="118"/>
  <c r="C28" i="118"/>
  <c r="H28" i="118"/>
  <c r="K31" i="118"/>
  <c r="I28" i="118"/>
  <c r="D30" i="118"/>
  <c r="F29" i="118"/>
  <c r="H29" i="118"/>
  <c r="I29" i="118"/>
  <c r="E30" i="118"/>
  <c r="G42" i="117"/>
  <c r="C42" i="117"/>
  <c r="H34" i="117"/>
  <c r="F61" i="117" s="1"/>
  <c r="H35" i="117"/>
  <c r="G33" i="117"/>
  <c r="E33" i="117"/>
  <c r="F33" i="117"/>
  <c r="F32" i="117"/>
  <c r="F34" i="117"/>
  <c r="G34" i="117"/>
  <c r="C32" i="117"/>
  <c r="B71" i="119"/>
  <c r="G32" i="119"/>
  <c r="C37" i="119"/>
  <c r="D38" i="119"/>
  <c r="D64" i="119" s="1"/>
  <c r="E38" i="119"/>
  <c r="E64" i="119" s="1"/>
  <c r="F39" i="119"/>
  <c r="D23" i="119"/>
  <c r="F29" i="119"/>
  <c r="F55" i="119" s="1"/>
  <c r="D31" i="118"/>
  <c r="B61" i="118"/>
  <c r="G37" i="118"/>
  <c r="F37" i="118"/>
  <c r="J31" i="118"/>
  <c r="H37" i="118"/>
  <c r="G28" i="118"/>
  <c r="D28" i="118"/>
  <c r="F28" i="118"/>
  <c r="E28" i="118"/>
  <c r="I40" i="118"/>
  <c r="F40" i="118"/>
  <c r="F64" i="118" s="1"/>
  <c r="H40" i="118"/>
  <c r="B64" i="118"/>
  <c r="G40" i="118"/>
  <c r="I31" i="118"/>
  <c r="F31" i="118"/>
  <c r="H31" i="118"/>
  <c r="G31" i="118"/>
  <c r="E31" i="118"/>
  <c r="K63" i="118"/>
  <c r="C31" i="118"/>
  <c r="C37" i="118"/>
  <c r="J29" i="118"/>
  <c r="J43" i="118"/>
  <c r="C43" i="118"/>
  <c r="D29" i="118"/>
  <c r="J30" i="118"/>
  <c r="D38" i="118"/>
  <c r="D43" i="118"/>
  <c r="J38" i="118"/>
  <c r="C29" i="118"/>
  <c r="C38" i="118"/>
  <c r="I14" i="117"/>
  <c r="AE14" i="2" s="1"/>
  <c r="I21" i="117"/>
  <c r="AE20" i="2" s="1"/>
  <c r="E49" i="117"/>
  <c r="I4" i="117"/>
  <c r="AE5" i="2" s="1"/>
  <c r="H41" i="117"/>
  <c r="C44" i="117"/>
  <c r="G50" i="117"/>
  <c r="C33" i="117"/>
  <c r="C43" i="117"/>
  <c r="I17" i="117"/>
  <c r="AE17" i="2" s="1"/>
  <c r="F25" i="117"/>
  <c r="Z9" i="3" s="1"/>
  <c r="AE10" i="2"/>
  <c r="I70" i="18"/>
  <c r="L32" i="18"/>
  <c r="AF16" i="17"/>
  <c r="F53" i="118"/>
  <c r="K55" i="118"/>
  <c r="D67" i="118"/>
  <c r="D117" i="18"/>
  <c r="E117" i="18"/>
  <c r="F117" i="18"/>
  <c r="G117" i="18"/>
  <c r="H117" i="18"/>
  <c r="I117" i="18"/>
  <c r="J117" i="18"/>
  <c r="K117" i="18"/>
  <c r="B155" i="18"/>
  <c r="D155" i="18"/>
  <c r="E155" i="18"/>
  <c r="F155" i="18"/>
  <c r="G155" i="18"/>
  <c r="H155" i="18"/>
  <c r="B117" i="18"/>
  <c r="B57" i="115"/>
  <c r="B56" i="115"/>
  <c r="B55" i="115"/>
  <c r="B54" i="115"/>
  <c r="B53" i="115"/>
  <c r="B52" i="115"/>
  <c r="K51" i="115"/>
  <c r="J51" i="115"/>
  <c r="I51" i="115"/>
  <c r="H51" i="115"/>
  <c r="G51" i="115"/>
  <c r="F51" i="115"/>
  <c r="E51" i="115"/>
  <c r="D51" i="115"/>
  <c r="C51" i="115"/>
  <c r="B51" i="115"/>
  <c r="C50" i="115"/>
  <c r="B44" i="115"/>
  <c r="J44" i="115" s="1"/>
  <c r="B43" i="115"/>
  <c r="F43" i="115" s="1"/>
  <c r="B40" i="115"/>
  <c r="B39" i="115"/>
  <c r="D39" i="115" s="1"/>
  <c r="B38" i="115"/>
  <c r="I38" i="115" s="1"/>
  <c r="B37" i="115"/>
  <c r="H37" i="115" s="1"/>
  <c r="B61" i="115"/>
  <c r="B36" i="115"/>
  <c r="B33" i="115"/>
  <c r="J33" i="115" s="1"/>
  <c r="B32" i="115"/>
  <c r="G32" i="115" s="1"/>
  <c r="B31" i="115"/>
  <c r="J31" i="115" s="1"/>
  <c r="B30" i="115"/>
  <c r="B29" i="115"/>
  <c r="G29" i="115" s="1"/>
  <c r="B28" i="115"/>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40" i="115" s="1"/>
  <c r="K15" i="115"/>
  <c r="K39" i="115" s="1"/>
  <c r="K14" i="115"/>
  <c r="K38" i="115" s="1"/>
  <c r="K13" i="115"/>
  <c r="K12" i="115"/>
  <c r="J10" i="115"/>
  <c r="I10" i="115"/>
  <c r="H10" i="115"/>
  <c r="G10" i="115"/>
  <c r="F10" i="115"/>
  <c r="E10" i="115"/>
  <c r="D10" i="115"/>
  <c r="C10" i="115"/>
  <c r="B10" i="115"/>
  <c r="K9" i="115"/>
  <c r="K8" i="115"/>
  <c r="K32" i="115" s="1"/>
  <c r="D56" i="115" s="1"/>
  <c r="K7" i="115"/>
  <c r="K31" i="115" s="1"/>
  <c r="K6" i="115"/>
  <c r="K5" i="115"/>
  <c r="K4" i="115"/>
  <c r="K36" i="115"/>
  <c r="K60" i="115" s="1"/>
  <c r="B60" i="115"/>
  <c r="E36" i="115"/>
  <c r="F36" i="115"/>
  <c r="J38" i="115"/>
  <c r="D32" i="115"/>
  <c r="E32" i="115"/>
  <c r="G39" i="115"/>
  <c r="H39" i="115"/>
  <c r="B63" i="115"/>
  <c r="F31" i="115"/>
  <c r="F55" i="115" s="1"/>
  <c r="H32" i="115"/>
  <c r="G31" i="115"/>
  <c r="I32" i="115"/>
  <c r="H31" i="115"/>
  <c r="C32" i="115"/>
  <c r="C31" i="115"/>
  <c r="E31" i="115"/>
  <c r="F32" i="115"/>
  <c r="F56" i="115" s="1"/>
  <c r="F29" i="115"/>
  <c r="F38" i="115"/>
  <c r="C38" i="115"/>
  <c r="E38" i="115"/>
  <c r="D38" i="115"/>
  <c r="H38" i="115"/>
  <c r="B62" i="115"/>
  <c r="G38" i="115"/>
  <c r="J43" i="115"/>
  <c r="F33" i="115"/>
  <c r="D31" i="115"/>
  <c r="J32" i="115"/>
  <c r="D40" i="115"/>
  <c r="D64" i="115" s="1"/>
  <c r="I31" i="115"/>
  <c r="I36" i="115"/>
  <c r="C39" i="115"/>
  <c r="AD8" i="17"/>
  <c r="B70" i="114"/>
  <c r="B69" i="114"/>
  <c r="B66" i="114"/>
  <c r="B65" i="114"/>
  <c r="B64" i="114"/>
  <c r="B63" i="114"/>
  <c r="B62" i="114"/>
  <c r="B59" i="114"/>
  <c r="B58" i="114"/>
  <c r="B57" i="114"/>
  <c r="B56" i="114"/>
  <c r="B55" i="114"/>
  <c r="B54" i="114"/>
  <c r="H53" i="114"/>
  <c r="G53" i="114"/>
  <c r="F53" i="114"/>
  <c r="E53" i="114"/>
  <c r="D53" i="114"/>
  <c r="C53" i="114"/>
  <c r="B53" i="114"/>
  <c r="B52" i="114"/>
  <c r="B44" i="114"/>
  <c r="D44" i="114"/>
  <c r="B43" i="114"/>
  <c r="B40" i="114"/>
  <c r="G40" i="114" s="1"/>
  <c r="B39" i="114"/>
  <c r="G39" i="114" s="1"/>
  <c r="B38" i="114"/>
  <c r="G38" i="114"/>
  <c r="B37" i="114"/>
  <c r="B36" i="114"/>
  <c r="B33" i="114"/>
  <c r="B32" i="114"/>
  <c r="B31" i="114"/>
  <c r="B30" i="114"/>
  <c r="G30" i="114" s="1"/>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F10" i="114"/>
  <c r="E10" i="114"/>
  <c r="D10" i="114"/>
  <c r="C10" i="114"/>
  <c r="C34" i="114" s="1"/>
  <c r="B10" i="114"/>
  <c r="B34" i="114" s="1"/>
  <c r="G34" i="114" s="1"/>
  <c r="H9" i="114"/>
  <c r="H8" i="114"/>
  <c r="H32" i="114" s="1"/>
  <c r="H7" i="114"/>
  <c r="H6" i="114"/>
  <c r="H5" i="114"/>
  <c r="H4" i="114"/>
  <c r="Y21" i="16"/>
  <c r="Y20" i="16"/>
  <c r="Y17" i="16"/>
  <c r="Y16" i="16"/>
  <c r="Y15" i="16"/>
  <c r="Y14" i="16"/>
  <c r="Y13" i="16"/>
  <c r="Y10" i="16"/>
  <c r="Y9" i="16"/>
  <c r="Y8" i="16"/>
  <c r="Y7" i="16"/>
  <c r="Y6" i="16"/>
  <c r="Y5" i="16"/>
  <c r="G58" i="113"/>
  <c r="F58" i="113"/>
  <c r="E58" i="113"/>
  <c r="D58" i="113"/>
  <c r="C58" i="113"/>
  <c r="B57" i="113"/>
  <c r="E50" i="113"/>
  <c r="B50" i="113"/>
  <c r="G50" i="113" s="1"/>
  <c r="B49" i="113"/>
  <c r="B45" i="113"/>
  <c r="B44" i="113"/>
  <c r="E44" i="113" s="1"/>
  <c r="B43" i="113"/>
  <c r="E43" i="113" s="1"/>
  <c r="B42" i="113"/>
  <c r="B41" i="113"/>
  <c r="D41" i="113" s="1"/>
  <c r="B37" i="113"/>
  <c r="F37" i="113" s="1"/>
  <c r="B36" i="113"/>
  <c r="C36" i="113"/>
  <c r="B35" i="113"/>
  <c r="B34" i="113"/>
  <c r="B33" i="113"/>
  <c r="G33" i="113" s="1"/>
  <c r="B32" i="113"/>
  <c r="H30" i="113"/>
  <c r="G30" i="113"/>
  <c r="F30" i="113"/>
  <c r="E30" i="113"/>
  <c r="D30" i="113"/>
  <c r="C30" i="113"/>
  <c r="B30" i="113"/>
  <c r="B29" i="113"/>
  <c r="G23" i="113"/>
  <c r="F23" i="113"/>
  <c r="E23" i="113"/>
  <c r="D23" i="113"/>
  <c r="C23" i="113"/>
  <c r="B23" i="113"/>
  <c r="H22" i="113"/>
  <c r="H23" i="113" s="1"/>
  <c r="H21" i="113"/>
  <c r="I21" i="113" s="1"/>
  <c r="AD20" i="2" s="1"/>
  <c r="G18" i="113"/>
  <c r="F18" i="113"/>
  <c r="E18" i="113"/>
  <c r="D18" i="113"/>
  <c r="C18" i="113"/>
  <c r="B18" i="113"/>
  <c r="Y18" i="16" s="1"/>
  <c r="H17" i="113"/>
  <c r="I17" i="113" s="1"/>
  <c r="AD17" i="2" s="1"/>
  <c r="H16" i="113"/>
  <c r="H15" i="113"/>
  <c r="I15" i="113" s="1"/>
  <c r="AD15" i="2" s="1"/>
  <c r="H14" i="113"/>
  <c r="I14" i="113" s="1"/>
  <c r="AD14" i="2" s="1"/>
  <c r="H13" i="113"/>
  <c r="G10" i="113"/>
  <c r="F10" i="113"/>
  <c r="E10" i="113"/>
  <c r="D10" i="113"/>
  <c r="D25" i="113" s="1"/>
  <c r="Y7" i="3" s="1"/>
  <c r="C10" i="113"/>
  <c r="B10" i="113"/>
  <c r="Y11" i="16"/>
  <c r="H9" i="113"/>
  <c r="H8" i="113"/>
  <c r="I8" i="113" s="1"/>
  <c r="AD9" i="2" s="1"/>
  <c r="H7" i="113"/>
  <c r="I7" i="113" s="1"/>
  <c r="AD8" i="2" s="1"/>
  <c r="H6" i="113"/>
  <c r="H34" i="113" s="1"/>
  <c r="H5" i="113"/>
  <c r="I5" i="113" s="1"/>
  <c r="AD6" i="2" s="1"/>
  <c r="H4" i="113"/>
  <c r="I4" i="113" s="1"/>
  <c r="AD5" i="2" s="1"/>
  <c r="F23" i="114"/>
  <c r="B45" i="114"/>
  <c r="H38" i="114"/>
  <c r="H64" i="114" s="1"/>
  <c r="H30" i="114"/>
  <c r="H56" i="114" s="1"/>
  <c r="G29" i="114"/>
  <c r="F34" i="114"/>
  <c r="H31" i="114"/>
  <c r="D57" i="114" s="1"/>
  <c r="C31" i="114"/>
  <c r="C57" i="114" s="1"/>
  <c r="G31" i="114"/>
  <c r="F31" i="114"/>
  <c r="E31" i="114"/>
  <c r="D31" i="114"/>
  <c r="F40" i="114"/>
  <c r="E40" i="114"/>
  <c r="D40" i="114"/>
  <c r="C40" i="114"/>
  <c r="C38" i="114"/>
  <c r="C64" i="114" s="1"/>
  <c r="D38" i="114"/>
  <c r="D64" i="114" s="1"/>
  <c r="F30" i="114"/>
  <c r="F56" i="114" s="1"/>
  <c r="E38" i="114"/>
  <c r="C30" i="114"/>
  <c r="D30" i="114"/>
  <c r="E30" i="114"/>
  <c r="F38" i="114"/>
  <c r="F64" i="114" s="1"/>
  <c r="F41" i="113"/>
  <c r="G41" i="113"/>
  <c r="G32" i="113"/>
  <c r="E36" i="113"/>
  <c r="F36" i="113"/>
  <c r="C34" i="113"/>
  <c r="D34" i="113"/>
  <c r="E45" i="113"/>
  <c r="F34" i="113"/>
  <c r="C41" i="113"/>
  <c r="E32" i="113"/>
  <c r="I16" i="113"/>
  <c r="AD16" i="2" s="1"/>
  <c r="E41" i="113"/>
  <c r="E64" i="114"/>
  <c r="B69" i="18"/>
  <c r="D154" i="18" s="1"/>
  <c r="C31" i="18"/>
  <c r="D116" i="18"/>
  <c r="E116" i="18"/>
  <c r="F116" i="18"/>
  <c r="G116" i="18"/>
  <c r="H116" i="18"/>
  <c r="I116" i="18"/>
  <c r="J116" i="18"/>
  <c r="K116" i="18"/>
  <c r="L116" i="18"/>
  <c r="C69"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c r="B37" i="110"/>
  <c r="B61" i="110" s="1"/>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39" i="110" s="1"/>
  <c r="K14" i="110"/>
  <c r="K38" i="110" s="1"/>
  <c r="K62" i="110" s="1"/>
  <c r="K13" i="110"/>
  <c r="K12" i="110"/>
  <c r="J10" i="110"/>
  <c r="I10" i="110"/>
  <c r="H10" i="110"/>
  <c r="G10" i="110"/>
  <c r="F10" i="110"/>
  <c r="E10" i="110"/>
  <c r="D10" i="110"/>
  <c r="C10" i="110"/>
  <c r="B10" i="110"/>
  <c r="K9" i="110"/>
  <c r="K33" i="110" s="1"/>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53" i="18"/>
  <c r="D142" i="18"/>
  <c r="D145" i="18"/>
  <c r="D146" i="18"/>
  <c r="D147" i="18"/>
  <c r="C147" i="18" s="1"/>
  <c r="I147" i="18"/>
  <c r="D148" i="18"/>
  <c r="D149" i="18"/>
  <c r="D150" i="18"/>
  <c r="I150" i="18"/>
  <c r="D151" i="18"/>
  <c r="D152" i="18"/>
  <c r="C68"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s="1"/>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K7" i="108"/>
  <c r="I7" i="108"/>
  <c r="J7" i="108" s="1"/>
  <c r="AB8" i="2" s="1"/>
  <c r="K6" i="108"/>
  <c r="I6" i="108"/>
  <c r="J6" i="108" s="1"/>
  <c r="AB7" i="2" s="1"/>
  <c r="K5" i="108"/>
  <c r="I5" i="108"/>
  <c r="J5" i="108" s="1"/>
  <c r="AB6" i="2" s="1"/>
  <c r="K4" i="108"/>
  <c r="I4" i="108"/>
  <c r="I32" i="108" s="1"/>
  <c r="B153" i="18"/>
  <c r="E153" i="18"/>
  <c r="F153" i="18"/>
  <c r="G153" i="18"/>
  <c r="H153" i="18"/>
  <c r="I153" i="18"/>
  <c r="B115" i="18"/>
  <c r="D115" i="18"/>
  <c r="E115" i="18"/>
  <c r="F115" i="18"/>
  <c r="G115" i="18"/>
  <c r="H115" i="18"/>
  <c r="I115" i="18"/>
  <c r="J115" i="18"/>
  <c r="K115" i="18"/>
  <c r="L115" i="18"/>
  <c r="C115"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s="1"/>
  <c r="B39" i="106"/>
  <c r="F39" i="106" s="1"/>
  <c r="B38" i="106"/>
  <c r="F38" i="106" s="1"/>
  <c r="B37" i="106"/>
  <c r="F37" i="106"/>
  <c r="B36" i="106"/>
  <c r="C36" i="106" s="1"/>
  <c r="B33" i="106"/>
  <c r="F33" i="106" s="1"/>
  <c r="B32" i="106"/>
  <c r="F32" i="106" s="1"/>
  <c r="B31" i="106"/>
  <c r="F31" i="106"/>
  <c r="B30" i="106"/>
  <c r="C30" i="106" s="1"/>
  <c r="B29" i="106"/>
  <c r="F29" i="106"/>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37" i="106" s="1"/>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c r="B40" i="105"/>
  <c r="B64" i="105" s="1"/>
  <c r="B39" i="105"/>
  <c r="C39" i="105" s="1"/>
  <c r="B38" i="105"/>
  <c r="B62" i="105" s="1"/>
  <c r="B37" i="105"/>
  <c r="C37" i="105" s="1"/>
  <c r="B36" i="105"/>
  <c r="B60" i="105" s="1"/>
  <c r="B33" i="105"/>
  <c r="J33" i="105"/>
  <c r="B32" i="105"/>
  <c r="C32" i="105" s="1"/>
  <c r="B31" i="105"/>
  <c r="J31" i="105" s="1"/>
  <c r="B30" i="105"/>
  <c r="C30" i="105"/>
  <c r="B29" i="105"/>
  <c r="J29" i="105"/>
  <c r="B28" i="105"/>
  <c r="C28" i="105" s="1"/>
  <c r="K27" i="105"/>
  <c r="J27" i="105"/>
  <c r="I27" i="105"/>
  <c r="H27" i="105"/>
  <c r="G27" i="105"/>
  <c r="F27" i="105"/>
  <c r="E27" i="105"/>
  <c r="D27" i="105"/>
  <c r="C27" i="105"/>
  <c r="B27" i="105"/>
  <c r="J21" i="105"/>
  <c r="I21" i="105"/>
  <c r="H21" i="105"/>
  <c r="G21" i="105"/>
  <c r="F21" i="105"/>
  <c r="E21" i="105"/>
  <c r="D21" i="105"/>
  <c r="C21" i="105"/>
  <c r="B21" i="105"/>
  <c r="K20" i="105"/>
  <c r="K44" i="105" s="1"/>
  <c r="AB21" i="17" s="1"/>
  <c r="K19" i="105"/>
  <c r="K43" i="105" s="1"/>
  <c r="K16" i="105"/>
  <c r="K15" i="105"/>
  <c r="K14" i="105"/>
  <c r="K13" i="105"/>
  <c r="K12" i="105"/>
  <c r="J10" i="105"/>
  <c r="I10" i="105"/>
  <c r="H10" i="105"/>
  <c r="G10" i="105"/>
  <c r="F10" i="105"/>
  <c r="E10" i="105"/>
  <c r="D10" i="105"/>
  <c r="C10" i="105"/>
  <c r="B10" i="105"/>
  <c r="K9" i="105"/>
  <c r="K8" i="105"/>
  <c r="K7" i="105"/>
  <c r="K6" i="105"/>
  <c r="K5" i="105"/>
  <c r="K4" i="105"/>
  <c r="V21" i="16"/>
  <c r="V20" i="16"/>
  <c r="V14" i="16"/>
  <c r="V15" i="16"/>
  <c r="V16" i="16"/>
  <c r="V17" i="16"/>
  <c r="V13" i="16"/>
  <c r="V6" i="16"/>
  <c r="V7" i="16"/>
  <c r="V8" i="16"/>
  <c r="V9" i="16"/>
  <c r="V10" i="16"/>
  <c r="V5" i="16"/>
  <c r="E150" i="18"/>
  <c r="F150" i="18"/>
  <c r="G150" i="18"/>
  <c r="H150" i="18"/>
  <c r="E151" i="18"/>
  <c r="F151" i="18"/>
  <c r="G151" i="18"/>
  <c r="H151" i="18"/>
  <c r="I151" i="18"/>
  <c r="E152" i="18"/>
  <c r="F152" i="18"/>
  <c r="G152" i="18"/>
  <c r="H152" i="18"/>
  <c r="I152" i="18"/>
  <c r="B150" i="18"/>
  <c r="B151" i="18"/>
  <c r="B152" i="18"/>
  <c r="D112" i="18"/>
  <c r="E112" i="18"/>
  <c r="F112" i="18"/>
  <c r="G112" i="18"/>
  <c r="H112" i="18"/>
  <c r="I112" i="18"/>
  <c r="J112" i="18"/>
  <c r="K112" i="18"/>
  <c r="L112" i="18"/>
  <c r="D113" i="18"/>
  <c r="E113" i="18"/>
  <c r="F113" i="18"/>
  <c r="G113" i="18"/>
  <c r="H113" i="18"/>
  <c r="I113" i="18"/>
  <c r="J113" i="18"/>
  <c r="K113" i="18"/>
  <c r="L113" i="18"/>
  <c r="D114" i="18"/>
  <c r="E114" i="18"/>
  <c r="F114" i="18"/>
  <c r="G114" i="18"/>
  <c r="H114" i="18"/>
  <c r="I114" i="18"/>
  <c r="J114" i="18"/>
  <c r="K114" i="18"/>
  <c r="L114" i="18"/>
  <c r="C114" i="18" s="1"/>
  <c r="B112" i="18"/>
  <c r="B113" i="18"/>
  <c r="B114" i="18"/>
  <c r="C66" i="18"/>
  <c r="C65" i="18"/>
  <c r="C67" i="18"/>
  <c r="C28" i="18"/>
  <c r="C27" i="18"/>
  <c r="C29" i="18"/>
  <c r="F24" i="102"/>
  <c r="O5" i="83"/>
  <c r="O6" i="83"/>
  <c r="O7" i="83"/>
  <c r="O8" i="83"/>
  <c r="O9" i="83"/>
  <c r="O4" i="83"/>
  <c r="I58" i="99"/>
  <c r="H58" i="99"/>
  <c r="G58" i="99"/>
  <c r="F58" i="99"/>
  <c r="E58" i="99"/>
  <c r="D58" i="99"/>
  <c r="C58" i="99"/>
  <c r="B57" i="99"/>
  <c r="B50" i="99"/>
  <c r="L50" i="99"/>
  <c r="AA21" i="2" s="1"/>
  <c r="B49" i="99"/>
  <c r="B45" i="99"/>
  <c r="B44" i="99"/>
  <c r="L44" i="99" s="1"/>
  <c r="AA16" i="2" s="1"/>
  <c r="B43" i="99"/>
  <c r="L43" i="99" s="1"/>
  <c r="AA15" i="2" s="1"/>
  <c r="B42" i="99"/>
  <c r="L42" i="99" s="1"/>
  <c r="AA14" i="2" s="1"/>
  <c r="B41" i="99"/>
  <c r="L41" i="99" s="1"/>
  <c r="AA13" i="2" s="1"/>
  <c r="B37" i="99"/>
  <c r="L37" i="99"/>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s="1"/>
  <c r="B36" i="98"/>
  <c r="B60" i="98"/>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c r="B43" i="97"/>
  <c r="H43" i="97" s="1"/>
  <c r="B40" i="97"/>
  <c r="D40" i="97"/>
  <c r="B39" i="97"/>
  <c r="H39" i="97" s="1"/>
  <c r="B38" i="97"/>
  <c r="B37" i="97"/>
  <c r="H37" i="97" s="1"/>
  <c r="B36" i="97"/>
  <c r="D36" i="97" s="1"/>
  <c r="B33" i="97"/>
  <c r="D33" i="97" s="1"/>
  <c r="B32" i="97"/>
  <c r="H32" i="97" s="1"/>
  <c r="B31" i="97"/>
  <c r="D31" i="97" s="1"/>
  <c r="B30" i="97"/>
  <c r="H30" i="97" s="1"/>
  <c r="B29" i="97"/>
  <c r="D29" i="97" s="1"/>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c r="B37" i="96"/>
  <c r="B61" i="96" s="1"/>
  <c r="B36" i="96"/>
  <c r="B60" i="96" s="1"/>
  <c r="B33" i="96"/>
  <c r="J33" i="96" s="1"/>
  <c r="B32" i="96"/>
  <c r="J32" i="96"/>
  <c r="B31" i="96"/>
  <c r="J31" i="96"/>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K20" i="96"/>
  <c r="K19" i="96"/>
  <c r="J17" i="96"/>
  <c r="I17" i="96"/>
  <c r="H17" i="96"/>
  <c r="G17" i="96"/>
  <c r="F17" i="96"/>
  <c r="E17" i="96"/>
  <c r="D17" i="96"/>
  <c r="C17" i="96"/>
  <c r="B17" i="96"/>
  <c r="V18" i="16" s="1"/>
  <c r="K16" i="96"/>
  <c r="K15" i="96"/>
  <c r="K14" i="96"/>
  <c r="K13" i="96"/>
  <c r="K12" i="96"/>
  <c r="J10" i="96"/>
  <c r="I10" i="96"/>
  <c r="H10" i="96"/>
  <c r="G10" i="96"/>
  <c r="F10" i="96"/>
  <c r="E10" i="96"/>
  <c r="D10" i="96"/>
  <c r="C10" i="96"/>
  <c r="C23" i="96" s="1"/>
  <c r="B10" i="96"/>
  <c r="V11" i="16" s="1"/>
  <c r="K9" i="96"/>
  <c r="K8" i="96"/>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c r="B43" i="95"/>
  <c r="F43" i="95" s="1"/>
  <c r="B40" i="95"/>
  <c r="F40" i="95" s="1"/>
  <c r="B39" i="95"/>
  <c r="D39" i="95"/>
  <c r="B38" i="95"/>
  <c r="F38" i="95"/>
  <c r="B37" i="95"/>
  <c r="D37" i="95" s="1"/>
  <c r="B36" i="95"/>
  <c r="F36" i="95"/>
  <c r="B33" i="95"/>
  <c r="F33" i="95" s="1"/>
  <c r="B32" i="95"/>
  <c r="F32" i="95" s="1"/>
  <c r="B31" i="95"/>
  <c r="H31" i="95" s="1"/>
  <c r="H57" i="95" s="1"/>
  <c r="B30" i="95"/>
  <c r="F30" i="95" s="1"/>
  <c r="B29" i="95"/>
  <c r="F29" i="95" s="1"/>
  <c r="B28" i="95"/>
  <c r="G28" i="95"/>
  <c r="F28" i="95"/>
  <c r="H27" i="95"/>
  <c r="G27" i="95"/>
  <c r="F27" i="95"/>
  <c r="E27" i="95"/>
  <c r="D27" i="95"/>
  <c r="C27" i="95"/>
  <c r="B27" i="95"/>
  <c r="G21" i="95"/>
  <c r="F21" i="95"/>
  <c r="E21" i="95"/>
  <c r="D21" i="95"/>
  <c r="C21" i="95"/>
  <c r="B21" i="95"/>
  <c r="H20" i="95"/>
  <c r="H19" i="95"/>
  <c r="G17" i="95"/>
  <c r="F17" i="95"/>
  <c r="E17" i="95"/>
  <c r="D17" i="95"/>
  <c r="C17" i="95"/>
  <c r="B17" i="95"/>
  <c r="B67" i="95" s="1"/>
  <c r="H16" i="95"/>
  <c r="H15" i="95"/>
  <c r="H39" i="95" s="1"/>
  <c r="H65" i="95" s="1"/>
  <c r="H14" i="95"/>
  <c r="H38" i="95" s="1"/>
  <c r="H64" i="95" s="1"/>
  <c r="H13" i="95"/>
  <c r="H12" i="95"/>
  <c r="H36" i="95" s="1"/>
  <c r="H62" i="95" s="1"/>
  <c r="G10" i="95"/>
  <c r="F10" i="95"/>
  <c r="E10" i="95"/>
  <c r="D10" i="95"/>
  <c r="C10" i="95"/>
  <c r="B10" i="95"/>
  <c r="B34" i="95" s="1"/>
  <c r="H9" i="95"/>
  <c r="H33" i="95" s="1"/>
  <c r="H59" i="95" s="1"/>
  <c r="H8" i="95"/>
  <c r="H7" i="95"/>
  <c r="H6" i="95"/>
  <c r="H5" i="95"/>
  <c r="H4" i="95"/>
  <c r="H28" i="95" s="1"/>
  <c r="H54" i="95" s="1"/>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c r="B39" i="94"/>
  <c r="F39" i="94" s="1"/>
  <c r="B38" i="94"/>
  <c r="F38" i="94" s="1"/>
  <c r="B37" i="94"/>
  <c r="F37" i="94"/>
  <c r="B36" i="94"/>
  <c r="F36" i="94" s="1"/>
  <c r="B33" i="94"/>
  <c r="F33" i="94"/>
  <c r="B32" i="94"/>
  <c r="F32" i="94" s="1"/>
  <c r="B31" i="94"/>
  <c r="F31" i="94"/>
  <c r="B30" i="94"/>
  <c r="F30" i="94"/>
  <c r="B29" i="94"/>
  <c r="F29" i="94"/>
  <c r="B28" i="94"/>
  <c r="F28" i="94" s="1"/>
  <c r="H27" i="94"/>
  <c r="G27" i="94"/>
  <c r="F27" i="94"/>
  <c r="E27" i="94"/>
  <c r="D27" i="94"/>
  <c r="C27" i="94"/>
  <c r="B27" i="94"/>
  <c r="G21" i="94"/>
  <c r="F21" i="94"/>
  <c r="E21" i="94"/>
  <c r="D21" i="94"/>
  <c r="C21" i="94"/>
  <c r="B21" i="94"/>
  <c r="B71" i="94" s="1"/>
  <c r="H20" i="94"/>
  <c r="H19" i="94"/>
  <c r="G17" i="94"/>
  <c r="F17" i="94"/>
  <c r="E17" i="94"/>
  <c r="D17" i="94"/>
  <c r="C17" i="94"/>
  <c r="B17" i="94"/>
  <c r="B67" i="94" s="1"/>
  <c r="H16" i="94"/>
  <c r="H15" i="94"/>
  <c r="H14" i="94"/>
  <c r="H13" i="94"/>
  <c r="H12" i="94"/>
  <c r="G10" i="94"/>
  <c r="F10" i="94"/>
  <c r="E10" i="94"/>
  <c r="D10" i="94"/>
  <c r="C10" i="94"/>
  <c r="B10" i="94"/>
  <c r="B34" i="94" s="1"/>
  <c r="H9" i="94"/>
  <c r="H8" i="94"/>
  <c r="H7" i="94"/>
  <c r="H31" i="94" s="1"/>
  <c r="H57" i="94"/>
  <c r="H6" i="94"/>
  <c r="H5" i="94"/>
  <c r="H29" i="94"/>
  <c r="H55" i="94" s="1"/>
  <c r="H4" i="94"/>
  <c r="B70" i="93"/>
  <c r="B69" i="93"/>
  <c r="B66" i="93"/>
  <c r="B65" i="93"/>
  <c r="B64" i="93"/>
  <c r="B63" i="93"/>
  <c r="B62" i="93"/>
  <c r="B59" i="93"/>
  <c r="B58" i="93"/>
  <c r="B57" i="93"/>
  <c r="B56" i="93"/>
  <c r="B55" i="93"/>
  <c r="B54" i="93"/>
  <c r="H53" i="93"/>
  <c r="G53" i="93"/>
  <c r="F53" i="93"/>
  <c r="E53" i="93"/>
  <c r="D53" i="93"/>
  <c r="C53" i="93"/>
  <c r="B53" i="93"/>
  <c r="B44" i="93"/>
  <c r="B43" i="93"/>
  <c r="F43" i="93" s="1"/>
  <c r="B40" i="93"/>
  <c r="F40" i="93" s="1"/>
  <c r="B39" i="93"/>
  <c r="B38" i="93"/>
  <c r="F38" i="93" s="1"/>
  <c r="B37" i="93"/>
  <c r="C37" i="93"/>
  <c r="B36" i="93"/>
  <c r="G36" i="93" s="1"/>
  <c r="B33" i="93"/>
  <c r="G33" i="93" s="1"/>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U7" i="16"/>
  <c r="U8" i="16"/>
  <c r="U9" i="16"/>
  <c r="U10" i="16"/>
  <c r="U13" i="16"/>
  <c r="U14" i="16"/>
  <c r="U15" i="16"/>
  <c r="U16" i="16"/>
  <c r="U17" i="16"/>
  <c r="U20" i="16"/>
  <c r="U21" i="16"/>
  <c r="U5" i="16"/>
  <c r="B147" i="18"/>
  <c r="E147" i="18"/>
  <c r="F147" i="18"/>
  <c r="G147" i="18"/>
  <c r="H147" i="18"/>
  <c r="B148" i="18"/>
  <c r="E148" i="18"/>
  <c r="F148" i="18"/>
  <c r="G148" i="18"/>
  <c r="H148" i="18"/>
  <c r="I148" i="18"/>
  <c r="B149" i="18"/>
  <c r="E149" i="18"/>
  <c r="F149" i="18"/>
  <c r="G149" i="18"/>
  <c r="H149" i="18"/>
  <c r="I149" i="18"/>
  <c r="B109" i="18"/>
  <c r="D109" i="18"/>
  <c r="E109" i="18"/>
  <c r="F109" i="18"/>
  <c r="G109" i="18"/>
  <c r="H109" i="18"/>
  <c r="I109" i="18"/>
  <c r="J109" i="18"/>
  <c r="K109" i="18"/>
  <c r="L109" i="18"/>
  <c r="B110" i="18"/>
  <c r="D110" i="18"/>
  <c r="E110" i="18"/>
  <c r="F110" i="18"/>
  <c r="G110" i="18"/>
  <c r="H110" i="18"/>
  <c r="I110" i="18"/>
  <c r="J110" i="18"/>
  <c r="K110" i="18"/>
  <c r="L110" i="18"/>
  <c r="C110" i="18" s="1"/>
  <c r="B111" i="18"/>
  <c r="D111" i="18"/>
  <c r="E111" i="18"/>
  <c r="F111" i="18"/>
  <c r="G111" i="18"/>
  <c r="H111" i="18"/>
  <c r="I111" i="18"/>
  <c r="J111" i="18"/>
  <c r="K111" i="18"/>
  <c r="L111" i="18"/>
  <c r="C64" i="18"/>
  <c r="C63" i="18"/>
  <c r="C62"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C36" i="87"/>
  <c r="D36" i="87"/>
  <c r="E36" i="87"/>
  <c r="F36" i="87"/>
  <c r="G36" i="87"/>
  <c r="H36" i="87"/>
  <c r="I36" i="87"/>
  <c r="J36" i="87"/>
  <c r="B37" i="87"/>
  <c r="H37" i="87" s="1"/>
  <c r="D37" i="87"/>
  <c r="B38" i="87"/>
  <c r="C38" i="87" s="1"/>
  <c r="G38" i="87"/>
  <c r="B39" i="87"/>
  <c r="B40" i="87"/>
  <c r="B43" i="87"/>
  <c r="C43" i="87"/>
  <c r="B44" i="87"/>
  <c r="H44" i="87" s="1"/>
  <c r="D44" i="87"/>
  <c r="B57" i="89"/>
  <c r="B56" i="89"/>
  <c r="B55" i="89"/>
  <c r="B54" i="89"/>
  <c r="B53" i="89"/>
  <c r="B52" i="89"/>
  <c r="B44" i="89"/>
  <c r="B68" i="89"/>
  <c r="B43" i="89"/>
  <c r="B40" i="89"/>
  <c r="B64" i="89" s="1"/>
  <c r="B39" i="89"/>
  <c r="B63" i="89" s="1"/>
  <c r="B38" i="89"/>
  <c r="B62" i="89" s="1"/>
  <c r="B37" i="89"/>
  <c r="B61" i="89" s="1"/>
  <c r="B36" i="89"/>
  <c r="B60" i="89"/>
  <c r="B33" i="89"/>
  <c r="J33" i="89"/>
  <c r="B32" i="89"/>
  <c r="B31" i="89"/>
  <c r="B30" i="89"/>
  <c r="J30" i="89"/>
  <c r="B29" i="89"/>
  <c r="J29" i="89" s="1"/>
  <c r="B28" i="89"/>
  <c r="J21" i="89"/>
  <c r="I21" i="89"/>
  <c r="H21" i="89"/>
  <c r="G21" i="89"/>
  <c r="F21" i="89"/>
  <c r="E21" i="89"/>
  <c r="D21" i="89"/>
  <c r="C21" i="89"/>
  <c r="B21" i="89"/>
  <c r="K20" i="89"/>
  <c r="K44" i="89" s="1"/>
  <c r="K19" i="89"/>
  <c r="J17" i="89"/>
  <c r="I17" i="89"/>
  <c r="H17" i="89"/>
  <c r="G17" i="89"/>
  <c r="F17" i="89"/>
  <c r="E17" i="89"/>
  <c r="E23" i="89" s="1"/>
  <c r="D17" i="89"/>
  <c r="C17" i="89"/>
  <c r="B17" i="89"/>
  <c r="U18" i="16" s="1"/>
  <c r="K16" i="89"/>
  <c r="K15" i="89"/>
  <c r="K14" i="89"/>
  <c r="K38" i="89" s="1"/>
  <c r="X15" i="17" s="1"/>
  <c r="K13" i="89"/>
  <c r="K37" i="89" s="1"/>
  <c r="K12" i="89"/>
  <c r="J10" i="89"/>
  <c r="I10" i="89"/>
  <c r="H10" i="89"/>
  <c r="G10" i="89"/>
  <c r="F10" i="89"/>
  <c r="E10" i="89"/>
  <c r="D10" i="89"/>
  <c r="C10" i="89"/>
  <c r="B10" i="89"/>
  <c r="U11" i="16" s="1"/>
  <c r="K9" i="89"/>
  <c r="K8" i="89"/>
  <c r="K7" i="89"/>
  <c r="K6" i="89"/>
  <c r="K5" i="89"/>
  <c r="K4" i="89"/>
  <c r="K28" i="89" s="1"/>
  <c r="B57" i="88"/>
  <c r="B56" i="88"/>
  <c r="B55" i="88"/>
  <c r="B54" i="88"/>
  <c r="B53" i="88"/>
  <c r="B52" i="88"/>
  <c r="B44" i="88"/>
  <c r="B43" i="88"/>
  <c r="B40" i="88"/>
  <c r="B39" i="88"/>
  <c r="B63" i="88"/>
  <c r="B38" i="88"/>
  <c r="B37" i="88"/>
  <c r="B61" i="88" s="1"/>
  <c r="B36" i="88"/>
  <c r="B33" i="88"/>
  <c r="J33" i="88" s="1"/>
  <c r="B32" i="88"/>
  <c r="B31" i="88"/>
  <c r="J31" i="88" s="1"/>
  <c r="B30" i="88"/>
  <c r="J30" i="88" s="1"/>
  <c r="B29" i="88"/>
  <c r="J29" i="88"/>
  <c r="B28" i="88"/>
  <c r="J21" i="88"/>
  <c r="I21" i="88"/>
  <c r="H21" i="88"/>
  <c r="G21" i="88"/>
  <c r="F21" i="88"/>
  <c r="E21" i="88"/>
  <c r="D21" i="88"/>
  <c r="C21" i="88"/>
  <c r="B21" i="88"/>
  <c r="K20" i="88"/>
  <c r="K44" i="88" s="1"/>
  <c r="K68" i="88" s="1"/>
  <c r="K19" i="88"/>
  <c r="J17" i="88"/>
  <c r="I17" i="88"/>
  <c r="H17" i="88"/>
  <c r="G17" i="88"/>
  <c r="F17" i="88"/>
  <c r="E17" i="88"/>
  <c r="D17" i="88"/>
  <c r="C17" i="88"/>
  <c r="B17" i="88"/>
  <c r="K16" i="88"/>
  <c r="K15" i="88"/>
  <c r="K39" i="88" s="1"/>
  <c r="K63" i="88" s="1"/>
  <c r="K14" i="88"/>
  <c r="K13" i="88"/>
  <c r="K37" i="88" s="1"/>
  <c r="K61" i="88" s="1"/>
  <c r="K12" i="88"/>
  <c r="J10" i="88"/>
  <c r="I10" i="88"/>
  <c r="H10" i="88"/>
  <c r="G10" i="88"/>
  <c r="F10" i="88"/>
  <c r="E10" i="88"/>
  <c r="D10" i="88"/>
  <c r="C10" i="88"/>
  <c r="B10" i="88"/>
  <c r="K9" i="88"/>
  <c r="K8" i="88"/>
  <c r="K7" i="88"/>
  <c r="K6" i="88"/>
  <c r="K5" i="88"/>
  <c r="K29" i="88" s="1"/>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19" i="86"/>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s="1"/>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19" i="85"/>
  <c r="G17" i="85"/>
  <c r="F17" i="85"/>
  <c r="E17" i="85"/>
  <c r="D17" i="85"/>
  <c r="C17" i="85"/>
  <c r="B17" i="85"/>
  <c r="B67" i="85" s="1"/>
  <c r="H16" i="85"/>
  <c r="H15" i="85"/>
  <c r="H14" i="85"/>
  <c r="H13" i="85"/>
  <c r="H12" i="85"/>
  <c r="G10" i="85"/>
  <c r="F10" i="85"/>
  <c r="E10" i="85"/>
  <c r="D10" i="85"/>
  <c r="C10" i="85"/>
  <c r="B10" i="85"/>
  <c r="B34" i="85"/>
  <c r="H9" i="85"/>
  <c r="H8" i="85"/>
  <c r="H7" i="85"/>
  <c r="H6" i="85"/>
  <c r="H5" i="85"/>
  <c r="H29" i="85" s="1"/>
  <c r="H55" i="85" s="1"/>
  <c r="H4" i="85"/>
  <c r="H28" i="85" s="1"/>
  <c r="H54" i="85" s="1"/>
  <c r="B70" i="84"/>
  <c r="B69" i="84"/>
  <c r="B66" i="84"/>
  <c r="B65" i="84"/>
  <c r="B64" i="84"/>
  <c r="B63" i="84"/>
  <c r="B62" i="84"/>
  <c r="B59" i="84"/>
  <c r="B58" i="84"/>
  <c r="B57" i="84"/>
  <c r="B56" i="84"/>
  <c r="B55" i="84"/>
  <c r="B54" i="84"/>
  <c r="H53" i="84"/>
  <c r="G53" i="84"/>
  <c r="F53" i="84"/>
  <c r="E53" i="84"/>
  <c r="D53" i="84"/>
  <c r="C53" i="84"/>
  <c r="B53" i="84"/>
  <c r="B44" i="84"/>
  <c r="G44" i="84" s="1"/>
  <c r="B43" i="84"/>
  <c r="F43" i="84" s="1"/>
  <c r="B40" i="84"/>
  <c r="C40" i="84" s="1"/>
  <c r="B39" i="84"/>
  <c r="B38" i="84"/>
  <c r="B37" i="84"/>
  <c r="G37" i="84" s="1"/>
  <c r="B36" i="84"/>
  <c r="F36" i="84" s="1"/>
  <c r="B33" i="84"/>
  <c r="F33" i="84" s="1"/>
  <c r="B32" i="84"/>
  <c r="G32" i="84" s="1"/>
  <c r="B31" i="84"/>
  <c r="F31" i="84"/>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40" i="84" s="1"/>
  <c r="H66" i="84" s="1"/>
  <c r="H15" i="84"/>
  <c r="H14" i="84"/>
  <c r="H13" i="84"/>
  <c r="H12" i="84"/>
  <c r="G10" i="84"/>
  <c r="F10" i="84"/>
  <c r="E10" i="84"/>
  <c r="D10" i="84"/>
  <c r="C10" i="84"/>
  <c r="B10" i="84"/>
  <c r="B34" i="84" s="1"/>
  <c r="H9" i="84"/>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J49" i="83" s="1"/>
  <c r="H18" i="83"/>
  <c r="G18" i="83"/>
  <c r="F18" i="83"/>
  <c r="E18" i="83"/>
  <c r="D18" i="83"/>
  <c r="C18" i="83"/>
  <c r="B18" i="83"/>
  <c r="L17" i="83"/>
  <c r="J17" i="83"/>
  <c r="K17" i="83" s="1"/>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45" i="18"/>
  <c r="I145" i="18"/>
  <c r="E145" i="18"/>
  <c r="F145" i="18"/>
  <c r="G145" i="18"/>
  <c r="H145" i="18"/>
  <c r="B146" i="18"/>
  <c r="I146" i="18"/>
  <c r="E146" i="18"/>
  <c r="F146" i="18"/>
  <c r="G146" i="18"/>
  <c r="H146" i="18"/>
  <c r="D107" i="18"/>
  <c r="L107" i="18"/>
  <c r="E107" i="18"/>
  <c r="F107" i="18"/>
  <c r="G107" i="18"/>
  <c r="H107" i="18"/>
  <c r="I107" i="18"/>
  <c r="J107" i="18"/>
  <c r="K107" i="18"/>
  <c r="D108" i="18"/>
  <c r="L108" i="18"/>
  <c r="E108" i="18"/>
  <c r="F108" i="18"/>
  <c r="G108" i="18"/>
  <c r="H108" i="18"/>
  <c r="I108" i="18"/>
  <c r="J108" i="18"/>
  <c r="K108" i="18"/>
  <c r="B107" i="18"/>
  <c r="B108" i="18"/>
  <c r="C60" i="18"/>
  <c r="C61" i="18"/>
  <c r="C22" i="18"/>
  <c r="C23" i="18"/>
  <c r="T13" i="16"/>
  <c r="AE13" i="16" s="1"/>
  <c r="T14" i="16"/>
  <c r="AE14" i="16" s="1"/>
  <c r="T15" i="16"/>
  <c r="AE15" i="16" s="1"/>
  <c r="T16" i="16"/>
  <c r="AE16" i="16" s="1"/>
  <c r="T17" i="16"/>
  <c r="AE17" i="16" s="1"/>
  <c r="T20" i="16"/>
  <c r="AE20" i="16" s="1"/>
  <c r="T21" i="16"/>
  <c r="AE21" i="16" s="1"/>
  <c r="T6" i="16"/>
  <c r="AE6" i="16" s="1"/>
  <c r="T7" i="16"/>
  <c r="AE7" i="16" s="1"/>
  <c r="T8" i="16"/>
  <c r="AE8" i="16" s="1"/>
  <c r="T9" i="16"/>
  <c r="AE9" i="16" s="1"/>
  <c r="T10" i="16"/>
  <c r="AE10" i="16" s="1"/>
  <c r="T5" i="16"/>
  <c r="AE5" i="16" s="1"/>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J44" i="79"/>
  <c r="U16" i="2" s="1"/>
  <c r="B45" i="79"/>
  <c r="B41" i="79"/>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C37" i="79"/>
  <c r="D37" i="79"/>
  <c r="E37" i="79"/>
  <c r="C44" i="79"/>
  <c r="D44" i="79"/>
  <c r="E44" i="79"/>
  <c r="F44" i="79"/>
  <c r="G44" i="79"/>
  <c r="H5" i="78"/>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F29" i="78" s="1"/>
  <c r="B30" i="78"/>
  <c r="B31" i="78"/>
  <c r="F31" i="78" s="1"/>
  <c r="B32" i="78"/>
  <c r="B33" i="78"/>
  <c r="F33" i="78" s="1"/>
  <c r="B36" i="78"/>
  <c r="B37" i="78"/>
  <c r="B38" i="78"/>
  <c r="F38" i="78" s="1"/>
  <c r="B39" i="78"/>
  <c r="B40" i="78"/>
  <c r="E40" i="78" s="1"/>
  <c r="B43" i="78"/>
  <c r="F43" i="78"/>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C17" i="77"/>
  <c r="D17" i="77"/>
  <c r="E17" i="77"/>
  <c r="F17" i="77"/>
  <c r="G17" i="77"/>
  <c r="H19" i="77"/>
  <c r="H20" i="77"/>
  <c r="B21" i="77"/>
  <c r="C21" i="77"/>
  <c r="D21" i="77"/>
  <c r="E21" i="77"/>
  <c r="F21" i="77"/>
  <c r="G21" i="77"/>
  <c r="B27" i="77"/>
  <c r="B28" i="77"/>
  <c r="D28" i="77" s="1"/>
  <c r="B29" i="77"/>
  <c r="B30" i="77"/>
  <c r="B31" i="77"/>
  <c r="B32" i="77"/>
  <c r="C32" i="77" s="1"/>
  <c r="D32" i="77"/>
  <c r="B33" i="77"/>
  <c r="B36" i="77"/>
  <c r="F36" i="77" s="1"/>
  <c r="B37" i="77"/>
  <c r="B38" i="77"/>
  <c r="E38" i="77" s="1"/>
  <c r="B39" i="77"/>
  <c r="B40" i="77"/>
  <c r="D40" i="77" s="1"/>
  <c r="B41" i="77"/>
  <c r="B43" i="77"/>
  <c r="E43" i="77" s="1"/>
  <c r="B44" i="77"/>
  <c r="B53" i="77"/>
  <c r="B54" i="77"/>
  <c r="B55" i="77"/>
  <c r="B56" i="77"/>
  <c r="B57" i="77"/>
  <c r="B58" i="77"/>
  <c r="B59" i="77"/>
  <c r="B62" i="77"/>
  <c r="B63" i="77"/>
  <c r="B64" i="77"/>
  <c r="B65" i="77"/>
  <c r="B66" i="77"/>
  <c r="B67" i="77"/>
  <c r="B69" i="77"/>
  <c r="B70" i="77"/>
  <c r="K4" i="76"/>
  <c r="K5" i="76"/>
  <c r="K6" i="76"/>
  <c r="K7" i="76"/>
  <c r="K8" i="76"/>
  <c r="K9" i="76"/>
  <c r="B10" i="76"/>
  <c r="C10" i="76"/>
  <c r="D10" i="76"/>
  <c r="E10" i="76"/>
  <c r="F10" i="76"/>
  <c r="G10" i="76"/>
  <c r="H10" i="76"/>
  <c r="I10" i="76"/>
  <c r="J10" i="76"/>
  <c r="K12" i="76"/>
  <c r="K13" i="76"/>
  <c r="K14" i="76"/>
  <c r="K15" i="76"/>
  <c r="K16" i="76"/>
  <c r="B17" i="76"/>
  <c r="C17" i="76"/>
  <c r="D17" i="76"/>
  <c r="E17" i="76"/>
  <c r="F17" i="76"/>
  <c r="G17" i="76"/>
  <c r="H17" i="76"/>
  <c r="I17" i="76"/>
  <c r="J17" i="76"/>
  <c r="K19" i="76"/>
  <c r="K20" i="76"/>
  <c r="B21" i="76"/>
  <c r="C21" i="76"/>
  <c r="D21" i="76"/>
  <c r="E21" i="76"/>
  <c r="F21" i="76"/>
  <c r="G21" i="76"/>
  <c r="H21" i="76"/>
  <c r="I21" i="76"/>
  <c r="J21" i="76"/>
  <c r="B28" i="76"/>
  <c r="D28" i="76" s="1"/>
  <c r="B29" i="76"/>
  <c r="B30" i="76"/>
  <c r="B31" i="76"/>
  <c r="F31" i="76" s="1"/>
  <c r="B32" i="76"/>
  <c r="D32" i="76" s="1"/>
  <c r="B33" i="76"/>
  <c r="B36" i="76"/>
  <c r="B37" i="76"/>
  <c r="H37" i="76" s="1"/>
  <c r="B38" i="76"/>
  <c r="F38" i="76" s="1"/>
  <c r="B39" i="76"/>
  <c r="B40" i="76"/>
  <c r="C40" i="76"/>
  <c r="B43" i="76"/>
  <c r="H43" i="76" s="1"/>
  <c r="B44" i="76"/>
  <c r="B52" i="76"/>
  <c r="B53" i="76"/>
  <c r="B54" i="76"/>
  <c r="B55" i="76"/>
  <c r="B56" i="76"/>
  <c r="B57" i="76"/>
  <c r="K4" i="75"/>
  <c r="K5" i="75"/>
  <c r="K6" i="75"/>
  <c r="K7" i="75"/>
  <c r="K8" i="75"/>
  <c r="K9" i="75"/>
  <c r="B10" i="75"/>
  <c r="T11" i="16" s="1"/>
  <c r="AE11" i="16" s="1"/>
  <c r="C10" i="75"/>
  <c r="D10" i="75"/>
  <c r="E10" i="75"/>
  <c r="F10" i="75"/>
  <c r="G10" i="75"/>
  <c r="H10" i="75"/>
  <c r="I10" i="75"/>
  <c r="J10" i="75"/>
  <c r="K12" i="75"/>
  <c r="K13" i="75"/>
  <c r="K14" i="75"/>
  <c r="K15" i="75"/>
  <c r="K16" i="75"/>
  <c r="B17" i="75"/>
  <c r="T18" i="16" s="1"/>
  <c r="AE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B40" i="75"/>
  <c r="C40" i="75" s="1"/>
  <c r="B43" i="75"/>
  <c r="B44" i="75"/>
  <c r="B68" i="75" s="1"/>
  <c r="B52" i="75"/>
  <c r="B53" i="75"/>
  <c r="B54" i="75"/>
  <c r="B55" i="75"/>
  <c r="B56" i="75"/>
  <c r="B57" i="75"/>
  <c r="H4" i="72"/>
  <c r="I4" i="72" s="1"/>
  <c r="H5" i="72"/>
  <c r="H6" i="72"/>
  <c r="I6" i="72" s="1"/>
  <c r="H7" i="72"/>
  <c r="H8" i="72"/>
  <c r="H9" i="72"/>
  <c r="H37" i="72" s="1"/>
  <c r="H13" i="72"/>
  <c r="H14" i="72"/>
  <c r="I14" i="72" s="1"/>
  <c r="H15" i="72"/>
  <c r="H16" i="72"/>
  <c r="H17" i="72"/>
  <c r="I17" i="72" s="1"/>
  <c r="H21" i="72"/>
  <c r="H22" i="72"/>
  <c r="B51" i="72"/>
  <c r="B46" i="72"/>
  <c r="B38" i="72"/>
  <c r="H42" i="72"/>
  <c r="H34" i="72"/>
  <c r="H25" i="67"/>
  <c r="R13" i="3" s="1"/>
  <c r="R18" i="3" s="1"/>
  <c r="B49" i="67"/>
  <c r="H49" i="67"/>
  <c r="B50" i="67"/>
  <c r="B41" i="67"/>
  <c r="B42" i="67"/>
  <c r="H42" i="67" s="1"/>
  <c r="B43" i="67"/>
  <c r="B44" i="67"/>
  <c r="B45" i="67"/>
  <c r="B32" i="67"/>
  <c r="B33" i="67"/>
  <c r="B34" i="67"/>
  <c r="B35" i="67"/>
  <c r="B36" i="67"/>
  <c r="C36" i="67" s="1"/>
  <c r="B37" i="67"/>
  <c r="C37" i="67" s="1"/>
  <c r="H32" i="67"/>
  <c r="G10" i="72"/>
  <c r="G18" i="72"/>
  <c r="G23" i="72"/>
  <c r="G51" i="72" s="1"/>
  <c r="F10" i="72"/>
  <c r="F18" i="72"/>
  <c r="F23" i="72"/>
  <c r="F51" i="72" s="1"/>
  <c r="E10" i="72"/>
  <c r="E18" i="72"/>
  <c r="E23" i="72"/>
  <c r="E51" i="72" s="1"/>
  <c r="D10" i="72"/>
  <c r="D38" i="72" s="1"/>
  <c r="D18" i="72"/>
  <c r="D23" i="72"/>
  <c r="C10" i="72"/>
  <c r="C18" i="72"/>
  <c r="C23" i="72"/>
  <c r="C51" i="72" s="1"/>
  <c r="G25" i="67"/>
  <c r="R10" i="3" s="1"/>
  <c r="R22" i="3" s="1"/>
  <c r="F25" i="67"/>
  <c r="E25" i="67"/>
  <c r="R8" i="3" s="1"/>
  <c r="D25" i="67"/>
  <c r="R7" i="3" s="1"/>
  <c r="C25" i="67"/>
  <c r="R6" i="3" s="1"/>
  <c r="S6" i="16"/>
  <c r="I6" i="16"/>
  <c r="S7" i="16"/>
  <c r="I7" i="16"/>
  <c r="S8" i="16"/>
  <c r="I8" i="16"/>
  <c r="S9" i="16"/>
  <c r="I9" i="16"/>
  <c r="S10" i="16"/>
  <c r="I10" i="16"/>
  <c r="B10" i="71"/>
  <c r="S11" i="16" s="1"/>
  <c r="I11" i="16"/>
  <c r="S13" i="16"/>
  <c r="I13" i="16"/>
  <c r="S14" i="16"/>
  <c r="I14" i="16"/>
  <c r="S15" i="16"/>
  <c r="I15" i="16"/>
  <c r="S16" i="16"/>
  <c r="I16" i="16"/>
  <c r="S17" i="16"/>
  <c r="I17" i="16"/>
  <c r="B17" i="71"/>
  <c r="I18" i="16"/>
  <c r="S20" i="16"/>
  <c r="I20" i="16"/>
  <c r="S21" i="16"/>
  <c r="I21" i="16"/>
  <c r="B21" i="71"/>
  <c r="S22" i="16" s="1"/>
  <c r="I22" i="16"/>
  <c r="I24" i="16"/>
  <c r="S5" i="16"/>
  <c r="I5" i="16"/>
  <c r="K19" i="71"/>
  <c r="K20" i="71"/>
  <c r="K12" i="71"/>
  <c r="K13" i="71"/>
  <c r="K14" i="71"/>
  <c r="K15" i="71"/>
  <c r="K16" i="71"/>
  <c r="K4" i="71"/>
  <c r="K5" i="71"/>
  <c r="K6" i="71"/>
  <c r="K7" i="71"/>
  <c r="K8" i="71"/>
  <c r="K9" i="71"/>
  <c r="B43" i="71"/>
  <c r="J43" i="71" s="1"/>
  <c r="B44" i="71"/>
  <c r="B36" i="71"/>
  <c r="B37" i="71"/>
  <c r="J37" i="71" s="1"/>
  <c r="B38" i="71"/>
  <c r="B39" i="71"/>
  <c r="B40" i="71"/>
  <c r="G40" i="71" s="1"/>
  <c r="B28" i="71"/>
  <c r="B29" i="71"/>
  <c r="I29" i="71" s="1"/>
  <c r="B30" i="71"/>
  <c r="B31" i="71"/>
  <c r="C31" i="71" s="1"/>
  <c r="B32" i="71"/>
  <c r="C32" i="71" s="1"/>
  <c r="B33" i="71"/>
  <c r="G33" i="71" s="1"/>
  <c r="K21" i="68"/>
  <c r="K23" i="68" s="1"/>
  <c r="L20" i="18" s="1"/>
  <c r="K17" i="68"/>
  <c r="K10" i="68"/>
  <c r="B43" i="68"/>
  <c r="B44" i="68"/>
  <c r="B36" i="68"/>
  <c r="B37" i="68"/>
  <c r="B38" i="68"/>
  <c r="B39" i="68"/>
  <c r="I39" i="68" s="1"/>
  <c r="B40" i="68"/>
  <c r="B28" i="68"/>
  <c r="B29" i="68"/>
  <c r="J29" i="68" s="1"/>
  <c r="B30" i="68"/>
  <c r="H30" i="68" s="1"/>
  <c r="K30" i="68"/>
  <c r="B31" i="68"/>
  <c r="B32" i="68"/>
  <c r="B33" i="68"/>
  <c r="C10" i="59"/>
  <c r="C18" i="59"/>
  <c r="C23" i="59"/>
  <c r="B10" i="54"/>
  <c r="B18" i="54"/>
  <c r="B72" i="54" s="1"/>
  <c r="B23" i="54"/>
  <c r="B77" i="54" s="1"/>
  <c r="D10" i="59"/>
  <c r="D18" i="59"/>
  <c r="D23" i="59"/>
  <c r="B10" i="59"/>
  <c r="B64" i="59" s="1"/>
  <c r="B18" i="59"/>
  <c r="B23" i="59"/>
  <c r="B77" i="59"/>
  <c r="E10" i="59"/>
  <c r="E18" i="59"/>
  <c r="E23" i="59"/>
  <c r="F10" i="59"/>
  <c r="F18" i="59"/>
  <c r="F23" i="59"/>
  <c r="G10" i="59"/>
  <c r="G18" i="59"/>
  <c r="G23" i="59"/>
  <c r="E142" i="18"/>
  <c r="F142" i="18"/>
  <c r="G142" i="18"/>
  <c r="H142" i="18"/>
  <c r="I142"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04" i="18"/>
  <c r="C21" i="68"/>
  <c r="C17" i="68"/>
  <c r="C10" i="68"/>
  <c r="B21" i="68"/>
  <c r="R22" i="16" s="1"/>
  <c r="B17" i="68"/>
  <c r="R18" i="16" s="1"/>
  <c r="B10" i="68"/>
  <c r="R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04" i="18"/>
  <c r="F104" i="18"/>
  <c r="G104" i="18"/>
  <c r="H104" i="18"/>
  <c r="I104" i="18"/>
  <c r="J104" i="18"/>
  <c r="K104" i="18"/>
  <c r="D21" i="68"/>
  <c r="D17" i="68"/>
  <c r="D10" i="68"/>
  <c r="E21" i="68"/>
  <c r="E17" i="68"/>
  <c r="E10" i="68"/>
  <c r="F21" i="68"/>
  <c r="F17" i="68"/>
  <c r="F10" i="68"/>
  <c r="G21" i="68"/>
  <c r="G17" i="68"/>
  <c r="G10" i="68"/>
  <c r="H21" i="68"/>
  <c r="H17" i="68"/>
  <c r="H10" i="68"/>
  <c r="I21" i="68"/>
  <c r="I17" i="68"/>
  <c r="I10" i="68"/>
  <c r="J21" i="68"/>
  <c r="J17" i="68"/>
  <c r="J10" i="68"/>
  <c r="D21" i="71"/>
  <c r="D17" i="71"/>
  <c r="D10" i="71"/>
  <c r="E21" i="71"/>
  <c r="E17" i="71"/>
  <c r="E10" i="71"/>
  <c r="F21" i="71"/>
  <c r="F17" i="71"/>
  <c r="F10" i="71"/>
  <c r="G21" i="71"/>
  <c r="G17" i="71"/>
  <c r="G10" i="7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K16" i="60"/>
  <c r="K19" i="60"/>
  <c r="K20" i="60"/>
  <c r="L104" i="18"/>
  <c r="C104" i="18" s="1"/>
  <c r="K4" i="55"/>
  <c r="K5" i="55"/>
  <c r="K6" i="55"/>
  <c r="K7" i="55"/>
  <c r="K8" i="55"/>
  <c r="K9" i="55"/>
  <c r="K12" i="55"/>
  <c r="K13" i="55"/>
  <c r="K14" i="55"/>
  <c r="K15" i="55"/>
  <c r="K16" i="55"/>
  <c r="K19" i="55"/>
  <c r="K20" i="55"/>
  <c r="L9" i="18"/>
  <c r="B9" i="18"/>
  <c r="B23" i="72"/>
  <c r="B18" i="72"/>
  <c r="B10" i="72"/>
  <c r="B27" i="73"/>
  <c r="B53" i="73"/>
  <c r="B28" i="73"/>
  <c r="B29" i="73"/>
  <c r="B30" i="73"/>
  <c r="B31" i="73"/>
  <c r="D31" i="73" s="1"/>
  <c r="B32" i="73"/>
  <c r="D32" i="73" s="1"/>
  <c r="B33" i="73"/>
  <c r="B36" i="73"/>
  <c r="F36" i="73" s="1"/>
  <c r="B37" i="73"/>
  <c r="E37" i="73" s="1"/>
  <c r="B38" i="73"/>
  <c r="F38" i="73" s="1"/>
  <c r="B39" i="73"/>
  <c r="B40" i="73"/>
  <c r="B43" i="73"/>
  <c r="F43" i="73" s="1"/>
  <c r="B44" i="73"/>
  <c r="B54" i="73"/>
  <c r="B55" i="73"/>
  <c r="B56" i="73"/>
  <c r="B57" i="73"/>
  <c r="B58" i="73"/>
  <c r="B59" i="73"/>
  <c r="B62" i="73"/>
  <c r="B63" i="73"/>
  <c r="B64" i="73"/>
  <c r="B65" i="73"/>
  <c r="B66" i="73"/>
  <c r="B69" i="73"/>
  <c r="B70" i="73"/>
  <c r="I9" i="72"/>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G69" i="72" s="1"/>
  <c r="C43" i="72"/>
  <c r="D43" i="72"/>
  <c r="E43" i="72"/>
  <c r="F43" i="72"/>
  <c r="G43" i="72"/>
  <c r="C44" i="72"/>
  <c r="D44" i="72"/>
  <c r="E44" i="72"/>
  <c r="F44" i="72"/>
  <c r="G44" i="72"/>
  <c r="C45" i="72"/>
  <c r="D45" i="72"/>
  <c r="E45" i="72"/>
  <c r="F45" i="72"/>
  <c r="G45" i="72"/>
  <c r="C49" i="72"/>
  <c r="D49" i="72"/>
  <c r="E49" i="72"/>
  <c r="F49" i="72"/>
  <c r="G49" i="72"/>
  <c r="C50" i="72"/>
  <c r="D50" i="72"/>
  <c r="E50" i="72"/>
  <c r="F50" i="72"/>
  <c r="G50" i="72"/>
  <c r="D51" i="72"/>
  <c r="I28" i="71"/>
  <c r="C29" i="71"/>
  <c r="E29" i="71"/>
  <c r="F29" i="71"/>
  <c r="G29" i="71"/>
  <c r="H29" i="71"/>
  <c r="D30" i="71"/>
  <c r="G31" i="71"/>
  <c r="D32" i="71"/>
  <c r="E32" i="71"/>
  <c r="G36" i="71"/>
  <c r="H37" i="71"/>
  <c r="I37" i="71"/>
  <c r="D43" i="71"/>
  <c r="F43" i="71"/>
  <c r="G43" i="71"/>
  <c r="H43" i="71"/>
  <c r="I43" i="71"/>
  <c r="B52" i="71"/>
  <c r="B53" i="71"/>
  <c r="B54" i="71"/>
  <c r="B55" i="71"/>
  <c r="B56" i="71"/>
  <c r="B57" i="71"/>
  <c r="B61" i="71"/>
  <c r="B29" i="69"/>
  <c r="D29" i="69" s="1"/>
  <c r="B30" i="69"/>
  <c r="F30" i="69" s="1"/>
  <c r="B31" i="69"/>
  <c r="D31" i="69" s="1"/>
  <c r="B32" i="69"/>
  <c r="C32" i="69"/>
  <c r="B33" i="69"/>
  <c r="B36" i="69"/>
  <c r="D36" i="69" s="1"/>
  <c r="B37" i="69"/>
  <c r="B38" i="69"/>
  <c r="F38" i="69"/>
  <c r="B39" i="69"/>
  <c r="B40" i="69"/>
  <c r="B43" i="69"/>
  <c r="B44" i="69"/>
  <c r="C44" i="69" s="1"/>
  <c r="B45" i="69"/>
  <c r="D45" i="69" s="1"/>
  <c r="B28" i="69"/>
  <c r="B54" i="69"/>
  <c r="B55" i="69"/>
  <c r="B56" i="69"/>
  <c r="B57" i="69"/>
  <c r="B58" i="69"/>
  <c r="B59" i="69"/>
  <c r="B71" i="69"/>
  <c r="B62" i="69"/>
  <c r="B63" i="69"/>
  <c r="B64" i="69"/>
  <c r="B65" i="69"/>
  <c r="B66" i="69"/>
  <c r="B69" i="69"/>
  <c r="B70" i="69"/>
  <c r="G29" i="69"/>
  <c r="D30" i="69"/>
  <c r="H30" i="69"/>
  <c r="H56" i="69" s="1"/>
  <c r="D32" i="69"/>
  <c r="H43" i="69"/>
  <c r="H69" i="69" s="1"/>
  <c r="H6" i="16"/>
  <c r="H7" i="16"/>
  <c r="H8" i="16"/>
  <c r="H9" i="16"/>
  <c r="H10" i="16"/>
  <c r="H11" i="16"/>
  <c r="H13" i="16"/>
  <c r="H14" i="16"/>
  <c r="H15" i="16"/>
  <c r="H16" i="16"/>
  <c r="H17" i="16"/>
  <c r="H18" i="16"/>
  <c r="H20" i="16"/>
  <c r="H21" i="16"/>
  <c r="H22" i="16"/>
  <c r="H24" i="16"/>
  <c r="H5" i="16"/>
  <c r="D29" i="68"/>
  <c r="F29" i="68"/>
  <c r="G29" i="68"/>
  <c r="H29" i="68"/>
  <c r="I29" i="68"/>
  <c r="D30" i="68"/>
  <c r="E30" i="68"/>
  <c r="E54" i="68" s="1"/>
  <c r="F30" i="68"/>
  <c r="F54" i="68" s="1"/>
  <c r="G30" i="68"/>
  <c r="G54" i="68" s="1"/>
  <c r="E33" i="68"/>
  <c r="F33" i="68"/>
  <c r="G33" i="68"/>
  <c r="E40" i="68"/>
  <c r="I40" i="68"/>
  <c r="F44" i="68"/>
  <c r="J44" i="68"/>
  <c r="F28" i="68"/>
  <c r="G28" i="68"/>
  <c r="H28" i="68"/>
  <c r="I28" i="68"/>
  <c r="B68" i="68"/>
  <c r="B60" i="68"/>
  <c r="B52" i="68"/>
  <c r="B53" i="68"/>
  <c r="B54" i="68"/>
  <c r="B55" i="68"/>
  <c r="B56" i="68"/>
  <c r="B57" i="68"/>
  <c r="H34" i="67"/>
  <c r="H61" i="67" s="1"/>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G32" i="67"/>
  <c r="C34" i="67"/>
  <c r="D34" i="67"/>
  <c r="D61" i="67" s="1"/>
  <c r="E34" i="67"/>
  <c r="F34" i="67"/>
  <c r="G34" i="67"/>
  <c r="F36" i="67"/>
  <c r="G36" i="67"/>
  <c r="F41" i="67"/>
  <c r="C42" i="67"/>
  <c r="C49" i="67"/>
  <c r="C76" i="67" s="1"/>
  <c r="G49" i="67"/>
  <c r="G76" i="67" s="1"/>
  <c r="C50" i="67"/>
  <c r="D50" i="67"/>
  <c r="E50" i="67"/>
  <c r="F50" i="67"/>
  <c r="G50"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D18" i="44"/>
  <c r="E18" i="44"/>
  <c r="F18" i="44"/>
  <c r="F24" i="44" s="1"/>
  <c r="G42" i="18" s="1"/>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B24" i="43" s="1"/>
  <c r="C11" i="43"/>
  <c r="D11" i="43"/>
  <c r="E11" i="43"/>
  <c r="F11" i="43"/>
  <c r="G11" i="43"/>
  <c r="H13" i="43"/>
  <c r="H14" i="43"/>
  <c r="I14" i="43" s="1"/>
  <c r="H15" i="43"/>
  <c r="I15" i="43" s="1"/>
  <c r="H16" i="43"/>
  <c r="I16" i="43" s="1"/>
  <c r="H17" i="43"/>
  <c r="I17" i="43" s="1"/>
  <c r="B18" i="43"/>
  <c r="C18" i="43"/>
  <c r="C24" i="43" s="1"/>
  <c r="D18" i="43"/>
  <c r="E18" i="43"/>
  <c r="F18" i="43"/>
  <c r="G18" i="43"/>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D22" i="42"/>
  <c r="E22" i="42"/>
  <c r="F22" i="42"/>
  <c r="G22" i="42"/>
  <c r="B29" i="42"/>
  <c r="C29" i="42"/>
  <c r="D29" i="42"/>
  <c r="E29" i="42"/>
  <c r="F29" i="42"/>
  <c r="G29" i="42"/>
  <c r="B30" i="42"/>
  <c r="C30" i="42"/>
  <c r="D30" i="42"/>
  <c r="E30" i="42"/>
  <c r="F30" i="42"/>
  <c r="G30" i="42"/>
  <c r="B31" i="42"/>
  <c r="C31" i="42"/>
  <c r="D31" i="42"/>
  <c r="E31" i="42"/>
  <c r="F31" i="42"/>
  <c r="G31" i="42"/>
  <c r="B32" i="42"/>
  <c r="C32" i="42"/>
  <c r="D32" i="42"/>
  <c r="E32" i="42"/>
  <c r="F32" i="42"/>
  <c r="G32" i="42"/>
  <c r="B33" i="42"/>
  <c r="C33" i="42"/>
  <c r="D33" i="42"/>
  <c r="E33" i="42"/>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6" i="42" s="1"/>
  <c r="E46" i="42" s="1"/>
  <c r="C44" i="42"/>
  <c r="D44" i="42"/>
  <c r="E44" i="42"/>
  <c r="F44" i="42"/>
  <c r="G44" i="42"/>
  <c r="B45" i="42"/>
  <c r="C45" i="42"/>
  <c r="D45" i="42"/>
  <c r="E45" i="42"/>
  <c r="F45" i="42"/>
  <c r="G45" i="42"/>
  <c r="B54" i="42"/>
  <c r="B55" i="42"/>
  <c r="B56" i="42"/>
  <c r="B57" i="42"/>
  <c r="B58" i="42"/>
  <c r="B59" i="42"/>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B11" i="40"/>
  <c r="C11" i="40"/>
  <c r="D11" i="40"/>
  <c r="E11" i="40"/>
  <c r="F11" i="40"/>
  <c r="G11" i="40"/>
  <c r="H13" i="40"/>
  <c r="H14" i="40"/>
  <c r="H15" i="40"/>
  <c r="H16" i="40"/>
  <c r="C65" i="40" s="1"/>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C39" i="40"/>
  <c r="D39" i="40"/>
  <c r="E39" i="40"/>
  <c r="F39" i="40"/>
  <c r="G39" i="40"/>
  <c r="C40" i="40"/>
  <c r="D40" i="40"/>
  <c r="E40" i="40"/>
  <c r="F40" i="40"/>
  <c r="G40" i="40"/>
  <c r="H40" i="40"/>
  <c r="C41" i="40"/>
  <c r="D41" i="40"/>
  <c r="E41" i="40"/>
  <c r="F41" i="40"/>
  <c r="G41" i="40"/>
  <c r="C44" i="40"/>
  <c r="D44" i="40"/>
  <c r="E44" i="40"/>
  <c r="F44" i="40"/>
  <c r="G44" i="40"/>
  <c r="C45" i="40"/>
  <c r="D45" i="40"/>
  <c r="E45" i="40"/>
  <c r="F45" i="40"/>
  <c r="G45" i="40"/>
  <c r="C54" i="40"/>
  <c r="G59" i="40"/>
  <c r="C62" i="40"/>
  <c r="G62" i="40"/>
  <c r="C63" i="40"/>
  <c r="E65" i="40"/>
  <c r="G65"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B10" i="34"/>
  <c r="C10" i="34"/>
  <c r="D10" i="34"/>
  <c r="E10" i="34"/>
  <c r="F10" i="34"/>
  <c r="G10" i="34"/>
  <c r="H13" i="34"/>
  <c r="H14" i="34"/>
  <c r="I14" i="34" s="1"/>
  <c r="H15" i="34"/>
  <c r="I15" i="34" s="1"/>
  <c r="H16" i="34"/>
  <c r="I16" i="34" s="1"/>
  <c r="H17" i="34"/>
  <c r="E71" i="34" s="1"/>
  <c r="B18" i="34"/>
  <c r="C18" i="34"/>
  <c r="D18" i="34"/>
  <c r="E18" i="34"/>
  <c r="F18" i="34"/>
  <c r="G18" i="34"/>
  <c r="H21" i="34"/>
  <c r="H22" i="34"/>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G63" i="34"/>
  <c r="C68" i="34"/>
  <c r="E68" i="34"/>
  <c r="G68" i="34"/>
  <c r="C69" i="34"/>
  <c r="E69" i="34"/>
  <c r="G69" i="34"/>
  <c r="E76" i="34"/>
  <c r="H4" i="33"/>
  <c r="E58" i="33" s="1"/>
  <c r="H5" i="33"/>
  <c r="H6" i="33"/>
  <c r="F60" i="33" s="1"/>
  <c r="H7" i="33"/>
  <c r="H8" i="33"/>
  <c r="D62" i="33" s="1"/>
  <c r="H9" i="33"/>
  <c r="B10" i="33"/>
  <c r="C10" i="33"/>
  <c r="D10" i="33"/>
  <c r="E10" i="33"/>
  <c r="F10" i="33"/>
  <c r="G10" i="33"/>
  <c r="H13" i="33"/>
  <c r="H14" i="33"/>
  <c r="C68" i="33" s="1"/>
  <c r="H15" i="33"/>
  <c r="H16" i="33"/>
  <c r="F70" i="33" s="1"/>
  <c r="H17" i="33"/>
  <c r="I17" i="33" s="1"/>
  <c r="B18" i="33"/>
  <c r="B72" i="33" s="1"/>
  <c r="C18" i="33"/>
  <c r="D18" i="33"/>
  <c r="E18" i="33"/>
  <c r="F18" i="33"/>
  <c r="G18" i="33"/>
  <c r="H21" i="33"/>
  <c r="H22" i="33"/>
  <c r="E76" i="33" s="1"/>
  <c r="B23" i="33"/>
  <c r="C23" i="33"/>
  <c r="D23" i="33"/>
  <c r="E23" i="33"/>
  <c r="F23" i="33"/>
  <c r="G23" i="33"/>
  <c r="B30" i="33"/>
  <c r="B31" i="33"/>
  <c r="B32" i="33"/>
  <c r="B33" i="33"/>
  <c r="B34" i="33"/>
  <c r="B35" i="33"/>
  <c r="B39" i="33"/>
  <c r="G39" i="33" s="1"/>
  <c r="E39" i="33"/>
  <c r="B40" i="33"/>
  <c r="D40" i="33" s="1"/>
  <c r="B41" i="33"/>
  <c r="B42" i="33"/>
  <c r="B43" i="33"/>
  <c r="B47" i="33"/>
  <c r="G47" i="33" s="1"/>
  <c r="E47" i="33"/>
  <c r="B48" i="33"/>
  <c r="B58" i="33"/>
  <c r="B59" i="33"/>
  <c r="B60" i="33"/>
  <c r="B61" i="33"/>
  <c r="B62" i="33"/>
  <c r="B63" i="33"/>
  <c r="B67" i="33"/>
  <c r="B68" i="33"/>
  <c r="B69" i="33"/>
  <c r="B70" i="33"/>
  <c r="B71" i="33"/>
  <c r="C71" i="33"/>
  <c r="E71" i="33"/>
  <c r="G71" i="33"/>
  <c r="G75" i="33"/>
  <c r="H4" i="48"/>
  <c r="D58" i="48" s="1"/>
  <c r="H5" i="48"/>
  <c r="D59" i="48" s="1"/>
  <c r="H6" i="48"/>
  <c r="H7" i="48"/>
  <c r="H8" i="48"/>
  <c r="I8" i="48" s="1"/>
  <c r="H9" i="48"/>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s="1"/>
  <c r="B34" i="48"/>
  <c r="B35" i="48"/>
  <c r="D35" i="48" s="1"/>
  <c r="B39" i="48"/>
  <c r="D39" i="48" s="1"/>
  <c r="B40" i="48"/>
  <c r="E40" i="48" s="1"/>
  <c r="B41" i="48"/>
  <c r="D41" i="48" s="1"/>
  <c r="B42" i="48"/>
  <c r="E42" i="48" s="1"/>
  <c r="B43" i="48"/>
  <c r="B47" i="48"/>
  <c r="B48" i="48"/>
  <c r="E48" i="48" s="1"/>
  <c r="B57" i="48"/>
  <c r="B58" i="48"/>
  <c r="B59" i="48"/>
  <c r="B60" i="48"/>
  <c r="F60" i="48"/>
  <c r="B61" i="48"/>
  <c r="B62" i="48"/>
  <c r="C62" i="48"/>
  <c r="B63" i="48"/>
  <c r="G63" i="48"/>
  <c r="B67" i="48"/>
  <c r="F67" i="48"/>
  <c r="B68" i="48"/>
  <c r="D68" i="48"/>
  <c r="B69" i="48"/>
  <c r="B70" i="48"/>
  <c r="B71" i="48"/>
  <c r="B76" i="48"/>
  <c r="H4" i="54"/>
  <c r="H5" i="54"/>
  <c r="I5" i="54" s="1"/>
  <c r="H6" i="54"/>
  <c r="E60" i="54" s="1"/>
  <c r="H7" i="54"/>
  <c r="H8" i="54"/>
  <c r="H9" i="54"/>
  <c r="H13" i="54"/>
  <c r="H14" i="54"/>
  <c r="H15" i="54"/>
  <c r="H16" i="54"/>
  <c r="I16" i="54" s="1"/>
  <c r="H17" i="54"/>
  <c r="H21" i="54"/>
  <c r="H22" i="54"/>
  <c r="B29" i="54"/>
  <c r="B30" i="54"/>
  <c r="B31" i="54"/>
  <c r="B32" i="54"/>
  <c r="F32" i="54" s="1"/>
  <c r="D32" i="54"/>
  <c r="B33" i="54"/>
  <c r="B34" i="54"/>
  <c r="B35" i="54"/>
  <c r="B39" i="54"/>
  <c r="F39" i="54" s="1"/>
  <c r="B40" i="54"/>
  <c r="B41" i="54"/>
  <c r="B42" i="54"/>
  <c r="D42" i="54" s="1"/>
  <c r="B43" i="54"/>
  <c r="D43" i="54" s="1"/>
  <c r="B47" i="54"/>
  <c r="B48" i="54"/>
  <c r="B58" i="54"/>
  <c r="B59" i="54"/>
  <c r="E59" i="54"/>
  <c r="F59" i="54"/>
  <c r="B60" i="54"/>
  <c r="G60" i="54"/>
  <c r="B61" i="54"/>
  <c r="C61" i="54"/>
  <c r="G61" i="54"/>
  <c r="B62" i="54"/>
  <c r="B63" i="54"/>
  <c r="B67" i="54"/>
  <c r="E67" i="54"/>
  <c r="F67" i="54"/>
  <c r="G67" i="54"/>
  <c r="B68" i="54"/>
  <c r="G68" i="54"/>
  <c r="B69" i="54"/>
  <c r="B70" i="54"/>
  <c r="D70" i="54"/>
  <c r="E70" i="54"/>
  <c r="B71" i="54"/>
  <c r="B75" i="54"/>
  <c r="B76" i="54"/>
  <c r="H4" i="59"/>
  <c r="E58" i="59" s="1"/>
  <c r="H5" i="59"/>
  <c r="H6" i="59"/>
  <c r="C60" i="59" s="1"/>
  <c r="H7" i="59"/>
  <c r="H8" i="59"/>
  <c r="E62" i="59" s="1"/>
  <c r="H9" i="59"/>
  <c r="H13" i="59"/>
  <c r="F67" i="59" s="1"/>
  <c r="H14" i="59"/>
  <c r="E68" i="59" s="1"/>
  <c r="H15" i="59"/>
  <c r="C69" i="59" s="1"/>
  <c r="H16" i="59"/>
  <c r="C70" i="59" s="1"/>
  <c r="H17" i="59"/>
  <c r="F71" i="59" s="1"/>
  <c r="H21" i="59"/>
  <c r="G75" i="59" s="1"/>
  <c r="H22" i="59"/>
  <c r="G76" i="59" s="1"/>
  <c r="B29" i="59"/>
  <c r="B57" i="59" s="1"/>
  <c r="B30" i="59"/>
  <c r="B31" i="59"/>
  <c r="B32" i="59"/>
  <c r="F32" i="59" s="1"/>
  <c r="E32" i="59"/>
  <c r="G32" i="59"/>
  <c r="B33" i="59"/>
  <c r="B34" i="59"/>
  <c r="D34" i="59" s="1"/>
  <c r="B35" i="59"/>
  <c r="D35" i="59" s="1"/>
  <c r="B39" i="59"/>
  <c r="B40" i="59"/>
  <c r="D40" i="59"/>
  <c r="F40" i="59"/>
  <c r="B41" i="59"/>
  <c r="B42" i="59"/>
  <c r="D42" i="59" s="1"/>
  <c r="B43" i="59"/>
  <c r="B47" i="59"/>
  <c r="B48" i="59"/>
  <c r="F48" i="59" s="1"/>
  <c r="D48" i="59"/>
  <c r="C57" i="59"/>
  <c r="D57" i="59"/>
  <c r="E57" i="59"/>
  <c r="F57" i="59"/>
  <c r="G57" i="59"/>
  <c r="H57" i="59"/>
  <c r="B58" i="59"/>
  <c r="B59" i="59"/>
  <c r="D59" i="59"/>
  <c r="E59" i="59"/>
  <c r="B60" i="59"/>
  <c r="B61" i="59"/>
  <c r="B62" i="59"/>
  <c r="B63" i="59"/>
  <c r="B67" i="59"/>
  <c r="E67" i="59"/>
  <c r="B68" i="59"/>
  <c r="B69" i="59"/>
  <c r="B70" i="59"/>
  <c r="B71" i="59"/>
  <c r="B72" i="59"/>
  <c r="B75" i="59"/>
  <c r="C75" i="59"/>
  <c r="E75" i="59"/>
  <c r="B76" i="59"/>
  <c r="C28" i="63"/>
  <c r="D28" i="63"/>
  <c r="E28" i="63"/>
  <c r="F28" i="63"/>
  <c r="G28" i="63"/>
  <c r="H28" i="63"/>
  <c r="C29" i="63"/>
  <c r="D29" i="63"/>
  <c r="E29" i="63"/>
  <c r="F29" i="63"/>
  <c r="G29" i="63"/>
  <c r="H29" i="63"/>
  <c r="C30" i="63"/>
  <c r="D30" i="63"/>
  <c r="E30" i="63"/>
  <c r="F30" i="63"/>
  <c r="G30" i="63"/>
  <c r="H30" i="63"/>
  <c r="C31" i="63"/>
  <c r="D31" i="63"/>
  <c r="D57" i="63" s="1"/>
  <c r="E31" i="63"/>
  <c r="E57" i="63" s="1"/>
  <c r="F31" i="63"/>
  <c r="F57" i="63" s="1"/>
  <c r="G31" i="63"/>
  <c r="H31" i="63"/>
  <c r="C32" i="63"/>
  <c r="D32" i="63"/>
  <c r="E32" i="63"/>
  <c r="F32" i="63"/>
  <c r="G32" i="63"/>
  <c r="H32" i="63"/>
  <c r="C33" i="63"/>
  <c r="D33" i="63"/>
  <c r="E33" i="63"/>
  <c r="F33" i="63"/>
  <c r="G33" i="63"/>
  <c r="H33" i="63"/>
  <c r="D59" i="63" s="1"/>
  <c r="C34" i="63"/>
  <c r="D34" i="63"/>
  <c r="E34" i="63"/>
  <c r="E60" i="63" s="1"/>
  <c r="F34" i="63"/>
  <c r="G34" i="63"/>
  <c r="G60" i="63" s="1"/>
  <c r="H34" i="63"/>
  <c r="C36" i="63"/>
  <c r="D36" i="63"/>
  <c r="D62" i="63" s="1"/>
  <c r="E36" i="63"/>
  <c r="F36" i="63"/>
  <c r="F62" i="63" s="1"/>
  <c r="G36" i="63"/>
  <c r="G62" i="63" s="1"/>
  <c r="H36" i="63"/>
  <c r="H62" i="63" s="1"/>
  <c r="C37" i="63"/>
  <c r="D37" i="63"/>
  <c r="E37" i="63"/>
  <c r="F37" i="63"/>
  <c r="G37" i="63"/>
  <c r="H37" i="63"/>
  <c r="C38" i="63"/>
  <c r="D38" i="63"/>
  <c r="E38" i="63"/>
  <c r="F38" i="63"/>
  <c r="G38" i="63"/>
  <c r="H38" i="63"/>
  <c r="H64" i="63" s="1"/>
  <c r="C39" i="63"/>
  <c r="C65" i="63" s="1"/>
  <c r="D39" i="63"/>
  <c r="D65" i="63" s="1"/>
  <c r="E39" i="63"/>
  <c r="F39" i="63"/>
  <c r="G39" i="63"/>
  <c r="H39" i="63"/>
  <c r="C40" i="63"/>
  <c r="D40" i="63"/>
  <c r="E40" i="63"/>
  <c r="F40" i="63"/>
  <c r="G40" i="63"/>
  <c r="G66" i="63" s="1"/>
  <c r="H40" i="63"/>
  <c r="C41" i="63"/>
  <c r="D41" i="63"/>
  <c r="E41" i="63"/>
  <c r="F41" i="63"/>
  <c r="G41" i="63"/>
  <c r="H41" i="63"/>
  <c r="H67" i="63" s="1"/>
  <c r="C43" i="63"/>
  <c r="D43" i="63"/>
  <c r="E43" i="63"/>
  <c r="F43" i="63"/>
  <c r="G43" i="63"/>
  <c r="H43" i="63"/>
  <c r="C44" i="63"/>
  <c r="D44" i="63"/>
  <c r="E44" i="63"/>
  <c r="F44" i="63"/>
  <c r="G44" i="63"/>
  <c r="H44" i="63"/>
  <c r="C45" i="63"/>
  <c r="D45" i="63"/>
  <c r="D71" i="63" s="1"/>
  <c r="E45" i="63"/>
  <c r="E71" i="63" s="1"/>
  <c r="F45" i="63"/>
  <c r="F71" i="63" s="1"/>
  <c r="G45" i="63"/>
  <c r="H45" i="63"/>
  <c r="C47" i="63"/>
  <c r="D47" i="63"/>
  <c r="E47" i="63"/>
  <c r="E73" i="63" s="1"/>
  <c r="F47" i="63"/>
  <c r="F73" i="63" s="1"/>
  <c r="G47" i="63"/>
  <c r="H47" i="63"/>
  <c r="D73" i="63" s="1"/>
  <c r="F56" i="63"/>
  <c r="H56" i="63"/>
  <c r="H57" i="63"/>
  <c r="H65" i="63"/>
  <c r="H69" i="63"/>
  <c r="H71" i="63"/>
  <c r="K4" i="32"/>
  <c r="D52" i="32" s="1"/>
  <c r="K5" i="32"/>
  <c r="F53" i="32" s="1"/>
  <c r="K6" i="32"/>
  <c r="D54" i="32" s="1"/>
  <c r="K7" i="32"/>
  <c r="H55" i="32" s="1"/>
  <c r="K8" i="32"/>
  <c r="D56" i="32" s="1"/>
  <c r="K9" i="32"/>
  <c r="B10" i="32"/>
  <c r="B11" i="16" s="1"/>
  <c r="C10" i="32"/>
  <c r="D10" i="32"/>
  <c r="E10" i="32"/>
  <c r="F10" i="32"/>
  <c r="G10" i="32"/>
  <c r="H10" i="32"/>
  <c r="I10" i="32"/>
  <c r="J10" i="32"/>
  <c r="K12" i="32"/>
  <c r="L12" i="32" s="1"/>
  <c r="K13" i="32"/>
  <c r="L13" i="32" s="1"/>
  <c r="K14" i="32"/>
  <c r="G63" i="32" s="1"/>
  <c r="L14" i="32"/>
  <c r="K15" i="32"/>
  <c r="K16" i="32"/>
  <c r="L16" i="32" s="1"/>
  <c r="B17" i="32"/>
  <c r="C17" i="32"/>
  <c r="D17" i="32"/>
  <c r="E17" i="32"/>
  <c r="F17" i="32"/>
  <c r="G17" i="32"/>
  <c r="H17" i="32"/>
  <c r="I17" i="32"/>
  <c r="J17" i="32"/>
  <c r="B21" i="32"/>
  <c r="C21" i="32"/>
  <c r="D21" i="32"/>
  <c r="E21" i="32"/>
  <c r="F21" i="32"/>
  <c r="G21" i="32"/>
  <c r="H21" i="32"/>
  <c r="I21" i="32"/>
  <c r="J21" i="32"/>
  <c r="K21" i="32"/>
  <c r="B28" i="32"/>
  <c r="F28" i="32" s="1"/>
  <c r="J28" i="32"/>
  <c r="B29" i="32"/>
  <c r="J29" i="32" s="1"/>
  <c r="B30" i="32"/>
  <c r="D30" i="32" s="1"/>
  <c r="B31" i="32"/>
  <c r="B32" i="32"/>
  <c r="J32" i="32" s="1"/>
  <c r="B33" i="32"/>
  <c r="B57" i="32" s="1"/>
  <c r="J33" i="32"/>
  <c r="B36" i="32"/>
  <c r="B37" i="32"/>
  <c r="F37" i="32" s="1"/>
  <c r="B38" i="32"/>
  <c r="J38" i="32" s="1"/>
  <c r="B39" i="32"/>
  <c r="B40" i="32"/>
  <c r="F40" i="32" s="1"/>
  <c r="B56" i="32"/>
  <c r="B61" i="32"/>
  <c r="C61" i="32"/>
  <c r="D61" i="32"/>
  <c r="E61" i="32"/>
  <c r="F61" i="32"/>
  <c r="G61" i="32"/>
  <c r="H61" i="32"/>
  <c r="I61" i="32"/>
  <c r="J61" i="32"/>
  <c r="K61" i="32"/>
  <c r="B62" i="32"/>
  <c r="E62" i="32"/>
  <c r="F62" i="32"/>
  <c r="G62" i="32"/>
  <c r="H62" i="32"/>
  <c r="I62" i="32"/>
  <c r="J62" i="32"/>
  <c r="B63" i="32"/>
  <c r="D63" i="32"/>
  <c r="E63" i="32"/>
  <c r="F63" i="32"/>
  <c r="H63" i="32"/>
  <c r="B64" i="32"/>
  <c r="B65" i="32"/>
  <c r="D65" i="32"/>
  <c r="E65" i="32"/>
  <c r="K4" i="31"/>
  <c r="K5" i="31"/>
  <c r="D53" i="31" s="1"/>
  <c r="K6" i="31"/>
  <c r="K7" i="31"/>
  <c r="K8" i="31"/>
  <c r="K9" i="31"/>
  <c r="B10" i="31"/>
  <c r="C10" i="31"/>
  <c r="D10" i="31"/>
  <c r="E10" i="31"/>
  <c r="F10" i="31"/>
  <c r="G10" i="31"/>
  <c r="H10" i="31"/>
  <c r="I10" i="31"/>
  <c r="J10" i="31"/>
  <c r="K12" i="31"/>
  <c r="F61" i="31" s="1"/>
  <c r="K13" i="31"/>
  <c r="K14" i="31"/>
  <c r="J63" i="31" s="1"/>
  <c r="K15" i="31"/>
  <c r="D64" i="31" s="1"/>
  <c r="K16" i="31"/>
  <c r="B17" i="31"/>
  <c r="C18" i="16" s="1"/>
  <c r="C17" i="31"/>
  <c r="D17" i="31"/>
  <c r="E17" i="31"/>
  <c r="F17" i="31"/>
  <c r="G17" i="31"/>
  <c r="H17" i="31"/>
  <c r="I17" i="31"/>
  <c r="J17" i="31"/>
  <c r="B28" i="31"/>
  <c r="B29" i="31"/>
  <c r="B30" i="31"/>
  <c r="J30" i="31"/>
  <c r="B31" i="31"/>
  <c r="J31" i="31" s="1"/>
  <c r="B32" i="31"/>
  <c r="D32" i="31" s="1"/>
  <c r="B33" i="31"/>
  <c r="B36" i="31"/>
  <c r="B37" i="31"/>
  <c r="F37" i="31" s="1"/>
  <c r="D37" i="31"/>
  <c r="B38" i="31"/>
  <c r="B39" i="31"/>
  <c r="B40" i="31"/>
  <c r="F53" i="31"/>
  <c r="B56" i="31"/>
  <c r="B61" i="31"/>
  <c r="B62" i="31"/>
  <c r="D62" i="31"/>
  <c r="B63" i="31"/>
  <c r="B64" i="31"/>
  <c r="B65" i="31"/>
  <c r="K4" i="30"/>
  <c r="E52" i="30" s="1"/>
  <c r="K5" i="30"/>
  <c r="G53" i="30" s="1"/>
  <c r="K6" i="30"/>
  <c r="K7" i="30"/>
  <c r="K8" i="30"/>
  <c r="K9" i="30"/>
  <c r="B10" i="30"/>
  <c r="C10" i="30"/>
  <c r="D10" i="30"/>
  <c r="E10" i="30"/>
  <c r="F10" i="30"/>
  <c r="G10" i="30"/>
  <c r="H10" i="30"/>
  <c r="I10" i="30"/>
  <c r="J10" i="30"/>
  <c r="K12" i="30"/>
  <c r="E61" i="30" s="1"/>
  <c r="K13" i="30"/>
  <c r="D62" i="30" s="1"/>
  <c r="K14" i="30"/>
  <c r="C63" i="30" s="1"/>
  <c r="K15" i="30"/>
  <c r="J64" i="30" s="1"/>
  <c r="K16" i="30"/>
  <c r="B17" i="30"/>
  <c r="C17" i="30"/>
  <c r="D17" i="30"/>
  <c r="E17" i="30"/>
  <c r="F17" i="30"/>
  <c r="G17" i="30"/>
  <c r="H17" i="30"/>
  <c r="I17" i="30"/>
  <c r="J17" i="30"/>
  <c r="K19" i="30"/>
  <c r="K20" i="30"/>
  <c r="B21" i="30"/>
  <c r="C21" i="30"/>
  <c r="D21" i="30"/>
  <c r="E21" i="30"/>
  <c r="F21" i="30"/>
  <c r="G21" i="30"/>
  <c r="H21" i="30"/>
  <c r="I21" i="30"/>
  <c r="J21" i="30"/>
  <c r="B28" i="30"/>
  <c r="B29" i="30"/>
  <c r="F29" i="30" s="1"/>
  <c r="D29" i="30"/>
  <c r="B30" i="30"/>
  <c r="F30" i="30" s="1"/>
  <c r="B31" i="30"/>
  <c r="B55" i="30" s="1"/>
  <c r="D31" i="30"/>
  <c r="F31" i="30"/>
  <c r="B32" i="30"/>
  <c r="B33" i="30"/>
  <c r="G33" i="30" s="1"/>
  <c r="B36" i="30"/>
  <c r="F36" i="30" s="1"/>
  <c r="B37" i="30"/>
  <c r="D37" i="30" s="1"/>
  <c r="B38" i="30"/>
  <c r="F38" i="30" s="1"/>
  <c r="J38" i="30"/>
  <c r="B39" i="30"/>
  <c r="B40" i="30"/>
  <c r="F40" i="30" s="1"/>
  <c r="B43" i="30"/>
  <c r="B44" i="30"/>
  <c r="B61" i="30"/>
  <c r="C61" i="30"/>
  <c r="D61" i="30"/>
  <c r="G61" i="30"/>
  <c r="H61" i="30"/>
  <c r="I61" i="30"/>
  <c r="J61" i="30"/>
  <c r="K61" i="30"/>
  <c r="B62" i="30"/>
  <c r="B63" i="30"/>
  <c r="J63" i="30"/>
  <c r="K63" i="30"/>
  <c r="B64" i="30"/>
  <c r="B65" i="30"/>
  <c r="B69" i="30"/>
  <c r="B70" i="30"/>
  <c r="C70" i="30"/>
  <c r="E70" i="30"/>
  <c r="G70" i="30"/>
  <c r="I70" i="30"/>
  <c r="K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I143" i="22" s="1"/>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D23" i="22" s="1"/>
  <c r="E21" i="22"/>
  <c r="F21" i="22"/>
  <c r="G21" i="22"/>
  <c r="H21" i="22"/>
  <c r="I21" i="22"/>
  <c r="J21" i="22"/>
  <c r="B28" i="22"/>
  <c r="H28" i="22"/>
  <c r="B29" i="22"/>
  <c r="D29" i="22" s="1"/>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D55" i="22"/>
  <c r="F55" i="22"/>
  <c r="H55" i="22"/>
  <c r="J55" i="22"/>
  <c r="C56" i="22"/>
  <c r="G56" i="22"/>
  <c r="K56" i="22"/>
  <c r="C57" i="22"/>
  <c r="E57" i="22"/>
  <c r="G57" i="22"/>
  <c r="I57" i="22"/>
  <c r="K57" i="22"/>
  <c r="C65" i="22"/>
  <c r="K65" i="22"/>
  <c r="B66" i="22"/>
  <c r="C69" i="22"/>
  <c r="E69" i="22"/>
  <c r="G69" i="22"/>
  <c r="I69" i="22"/>
  <c r="K69" i="22"/>
  <c r="D70" i="22"/>
  <c r="H70" i="22"/>
  <c r="B71" i="22"/>
  <c r="K93" i="22"/>
  <c r="K94" i="22"/>
  <c r="K95" i="22"/>
  <c r="K96" i="22"/>
  <c r="K97" i="22"/>
  <c r="K145" i="22" s="1"/>
  <c r="K98" i="22"/>
  <c r="B99" i="22"/>
  <c r="C99" i="22"/>
  <c r="D99" i="22"/>
  <c r="E99" i="22"/>
  <c r="F99" i="22"/>
  <c r="G99" i="22"/>
  <c r="H99" i="22"/>
  <c r="I99" i="22"/>
  <c r="J99" i="22"/>
  <c r="K101" i="22"/>
  <c r="K102" i="22"/>
  <c r="K151" i="22" s="1"/>
  <c r="K103" i="22"/>
  <c r="K104" i="22"/>
  <c r="K105" i="22"/>
  <c r="B106" i="22"/>
  <c r="C106" i="22"/>
  <c r="D106" i="22"/>
  <c r="E106" i="22"/>
  <c r="F106" i="22"/>
  <c r="G106" i="22"/>
  <c r="H106" i="22"/>
  <c r="I106" i="22"/>
  <c r="J106" i="22"/>
  <c r="J130" i="22" s="1"/>
  <c r="K108" i="22"/>
  <c r="K109" i="22"/>
  <c r="K159" i="22" s="1"/>
  <c r="B110" i="22"/>
  <c r="C110" i="22"/>
  <c r="D110" i="22"/>
  <c r="E110" i="22"/>
  <c r="F110" i="22"/>
  <c r="G110" i="22"/>
  <c r="H110" i="22"/>
  <c r="I110" i="22"/>
  <c r="J110" i="22"/>
  <c r="B117" i="22"/>
  <c r="J117" i="22" s="1"/>
  <c r="B118" i="22"/>
  <c r="D118" i="22" s="1"/>
  <c r="B119" i="22"/>
  <c r="B120" i="22"/>
  <c r="J120" i="22" s="1"/>
  <c r="B121" i="22"/>
  <c r="J121" i="22" s="1"/>
  <c r="B122" i="22"/>
  <c r="D122" i="22" s="1"/>
  <c r="J122" i="22"/>
  <c r="C125" i="22"/>
  <c r="D125" i="22"/>
  <c r="E125" i="22"/>
  <c r="F125" i="22"/>
  <c r="G125" i="22"/>
  <c r="H125" i="22"/>
  <c r="I125" i="22"/>
  <c r="J125" i="22"/>
  <c r="C126" i="22"/>
  <c r="D126" i="22"/>
  <c r="E126" i="22"/>
  <c r="F126" i="22"/>
  <c r="G126" i="22"/>
  <c r="H126" i="22"/>
  <c r="I126" i="22"/>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C132" i="22"/>
  <c r="D132" i="22"/>
  <c r="E132" i="22"/>
  <c r="F132" i="22"/>
  <c r="G132" i="22"/>
  <c r="H132" i="22"/>
  <c r="I132" i="22"/>
  <c r="J132" i="22"/>
  <c r="C133" i="22"/>
  <c r="D133" i="22"/>
  <c r="E133" i="22"/>
  <c r="F133" i="22"/>
  <c r="G133" i="22"/>
  <c r="H133" i="22"/>
  <c r="I133" i="22"/>
  <c r="J133" i="22"/>
  <c r="B134" i="22"/>
  <c r="E143" i="22"/>
  <c r="D144" i="22"/>
  <c r="F144" i="22"/>
  <c r="H144" i="22"/>
  <c r="J144" i="22"/>
  <c r="C145" i="22"/>
  <c r="G145" i="22"/>
  <c r="D146" i="22"/>
  <c r="F146" i="22"/>
  <c r="H146" i="22"/>
  <c r="J146" i="22"/>
  <c r="I153" i="22"/>
  <c r="K153" i="22"/>
  <c r="H154" i="22"/>
  <c r="B155" i="22"/>
  <c r="C158" i="22"/>
  <c r="E158" i="22"/>
  <c r="G158" i="22"/>
  <c r="I158" i="22"/>
  <c r="C159" i="22"/>
  <c r="G159" i="22"/>
  <c r="B160" i="22"/>
  <c r="K4" i="21"/>
  <c r="L4" i="21" s="1"/>
  <c r="K5" i="21"/>
  <c r="E53" i="21" s="1"/>
  <c r="K6" i="21"/>
  <c r="L6" i="21" s="1"/>
  <c r="K7" i="21"/>
  <c r="D55" i="21" s="1"/>
  <c r="K8" i="21"/>
  <c r="K9" i="21"/>
  <c r="G57" i="21" s="1"/>
  <c r="B10" i="21"/>
  <c r="C10" i="21"/>
  <c r="D10" i="21"/>
  <c r="E10" i="21"/>
  <c r="F10" i="21"/>
  <c r="G10" i="21"/>
  <c r="H10" i="21"/>
  <c r="I10" i="21"/>
  <c r="J10" i="21"/>
  <c r="K12" i="21"/>
  <c r="K13" i="21"/>
  <c r="J62" i="21" s="1"/>
  <c r="K14" i="21"/>
  <c r="H63" i="21" s="1"/>
  <c r="K15" i="21"/>
  <c r="J64" i="21" s="1"/>
  <c r="K16" i="21"/>
  <c r="B17" i="21"/>
  <c r="M18" i="16" s="1"/>
  <c r="C17" i="21"/>
  <c r="D17" i="21"/>
  <c r="E17" i="21"/>
  <c r="F17" i="21"/>
  <c r="G17" i="21"/>
  <c r="H17" i="21"/>
  <c r="I17" i="21"/>
  <c r="J17" i="21"/>
  <c r="K19" i="21"/>
  <c r="G69" i="21" s="1"/>
  <c r="K20" i="21"/>
  <c r="B21" i="21"/>
  <c r="C21" i="21"/>
  <c r="D21" i="21"/>
  <c r="E21" i="21"/>
  <c r="F21" i="21"/>
  <c r="G21" i="21"/>
  <c r="H21" i="21"/>
  <c r="I21" i="21"/>
  <c r="J21" i="21"/>
  <c r="B28" i="21"/>
  <c r="J28" i="21" s="1"/>
  <c r="D28" i="21"/>
  <c r="F28" i="21"/>
  <c r="B29" i="21"/>
  <c r="J29" i="21" s="1"/>
  <c r="F29" i="21"/>
  <c r="B30" i="21"/>
  <c r="J30" i="21" s="1"/>
  <c r="B31" i="21"/>
  <c r="B32" i="21"/>
  <c r="F32" i="21" s="1"/>
  <c r="B33" i="21"/>
  <c r="J33" i="21" s="1"/>
  <c r="F33" i="21"/>
  <c r="B36" i="21"/>
  <c r="F36" i="21" s="1"/>
  <c r="B37" i="21"/>
  <c r="D37" i="21" s="1"/>
  <c r="B38" i="21"/>
  <c r="B39" i="21"/>
  <c r="B40" i="21"/>
  <c r="F40" i="21" s="1"/>
  <c r="J40" i="21"/>
  <c r="B43" i="21"/>
  <c r="B44" i="21"/>
  <c r="C52" i="21"/>
  <c r="D52" i="21"/>
  <c r="E52" i="21"/>
  <c r="F52" i="21"/>
  <c r="G52" i="21"/>
  <c r="H52" i="21"/>
  <c r="I52" i="21"/>
  <c r="J52" i="21"/>
  <c r="K52" i="21"/>
  <c r="B53" i="21"/>
  <c r="C54" i="21"/>
  <c r="D54" i="21"/>
  <c r="E54" i="21"/>
  <c r="F54" i="21"/>
  <c r="G54" i="21"/>
  <c r="H54" i="21"/>
  <c r="I54" i="21"/>
  <c r="J54" i="21"/>
  <c r="K54" i="21"/>
  <c r="F55" i="21"/>
  <c r="J55" i="21"/>
  <c r="D56" i="21"/>
  <c r="E56" i="21"/>
  <c r="F56" i="21"/>
  <c r="G56" i="21"/>
  <c r="B57" i="21"/>
  <c r="B61" i="21"/>
  <c r="B62" i="21"/>
  <c r="F62" i="21"/>
  <c r="B63" i="21"/>
  <c r="B64" i="21"/>
  <c r="F64" i="21"/>
  <c r="B65" i="21"/>
  <c r="D65" i="21"/>
  <c r="F65" i="21"/>
  <c r="H65" i="21"/>
  <c r="J65" i="21"/>
  <c r="B69" i="21"/>
  <c r="B70" i="21"/>
  <c r="K4" i="47"/>
  <c r="K5" i="47"/>
  <c r="F53" i="47" s="1"/>
  <c r="K6" i="47"/>
  <c r="D54" i="47" s="1"/>
  <c r="K7" i="47"/>
  <c r="J55" i="47" s="1"/>
  <c r="K8" i="47"/>
  <c r="K9" i="47"/>
  <c r="F57" i="47" s="1"/>
  <c r="B10" i="47"/>
  <c r="N11" i="16" s="1"/>
  <c r="C10" i="47"/>
  <c r="D10" i="47"/>
  <c r="E10" i="47"/>
  <c r="F10" i="47"/>
  <c r="G10" i="47"/>
  <c r="H10" i="47"/>
  <c r="I10" i="47"/>
  <c r="J10" i="47"/>
  <c r="K12" i="47"/>
  <c r="L12" i="47"/>
  <c r="K13" i="47"/>
  <c r="K14" i="47"/>
  <c r="L14" i="47" s="1"/>
  <c r="K15" i="47"/>
  <c r="E64" i="47" s="1"/>
  <c r="K16" i="47"/>
  <c r="B17" i="47"/>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F30" i="47"/>
  <c r="J30" i="47"/>
  <c r="B31" i="47"/>
  <c r="B32" i="47"/>
  <c r="J32" i="47" s="1"/>
  <c r="B33" i="47"/>
  <c r="B36" i="47"/>
  <c r="B37" i="47"/>
  <c r="F37" i="47" s="1"/>
  <c r="J37" i="47"/>
  <c r="B38" i="47"/>
  <c r="J38" i="47" s="1"/>
  <c r="B39" i="47"/>
  <c r="B40" i="47"/>
  <c r="B43" i="47"/>
  <c r="D43" i="47" s="1"/>
  <c r="J43" i="47"/>
  <c r="B44" i="47"/>
  <c r="J53" i="47"/>
  <c r="F55" i="47"/>
  <c r="F56" i="47"/>
  <c r="J56" i="47"/>
  <c r="B61" i="47"/>
  <c r="C61" i="47"/>
  <c r="D61" i="47"/>
  <c r="E61" i="47"/>
  <c r="F61" i="47"/>
  <c r="G61" i="47"/>
  <c r="H61" i="47"/>
  <c r="I61" i="47"/>
  <c r="J61" i="47"/>
  <c r="K61" i="47"/>
  <c r="B62" i="47"/>
  <c r="K62" i="47"/>
  <c r="B63" i="47"/>
  <c r="E63" i="47"/>
  <c r="F63" i="47"/>
  <c r="I63" i="47"/>
  <c r="B64" i="47"/>
  <c r="C64" i="47"/>
  <c r="D64" i="47"/>
  <c r="F64" i="47"/>
  <c r="G64" i="47"/>
  <c r="I64" i="47"/>
  <c r="J64" i="47"/>
  <c r="K64" i="47"/>
  <c r="B65" i="47"/>
  <c r="B69" i="47"/>
  <c r="D69" i="47"/>
  <c r="F69" i="47"/>
  <c r="H69" i="47"/>
  <c r="J69" i="47"/>
  <c r="B70" i="47"/>
  <c r="B28" i="55"/>
  <c r="J28" i="55" s="1"/>
  <c r="B29" i="55"/>
  <c r="G29" i="55" s="1"/>
  <c r="E29" i="55"/>
  <c r="F29" i="55"/>
  <c r="I29" i="55"/>
  <c r="J29" i="55"/>
  <c r="B30" i="55"/>
  <c r="B31" i="55"/>
  <c r="J31" i="55" s="1"/>
  <c r="B32" i="55"/>
  <c r="C32" i="55" s="1"/>
  <c r="B33" i="55"/>
  <c r="B36" i="55"/>
  <c r="F36" i="55" s="1"/>
  <c r="B37" i="55"/>
  <c r="B38" i="55"/>
  <c r="J38" i="55" s="1"/>
  <c r="B39" i="55"/>
  <c r="I39" i="55" s="1"/>
  <c r="F39" i="55"/>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C55" i="55"/>
  <c r="D55" i="55"/>
  <c r="E55" i="55"/>
  <c r="F55" i="55"/>
  <c r="G55" i="55"/>
  <c r="H55" i="55"/>
  <c r="I55" i="55"/>
  <c r="J55" i="55"/>
  <c r="K55" i="55"/>
  <c r="B56"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C69" i="55"/>
  <c r="D69" i="55"/>
  <c r="E69" i="55"/>
  <c r="F69" i="55"/>
  <c r="G69" i="55"/>
  <c r="H69" i="55"/>
  <c r="I69" i="55"/>
  <c r="J69" i="55"/>
  <c r="K69" i="55"/>
  <c r="B70" i="55"/>
  <c r="C70" i="55"/>
  <c r="J70" i="55"/>
  <c r="K70" i="55"/>
  <c r="B28" i="60"/>
  <c r="B29" i="60"/>
  <c r="B30" i="60"/>
  <c r="B31" i="60"/>
  <c r="B32" i="60"/>
  <c r="F32" i="60" s="1"/>
  <c r="B33" i="60"/>
  <c r="B57" i="60" s="1"/>
  <c r="B36" i="60"/>
  <c r="F36" i="60" s="1"/>
  <c r="B37" i="60"/>
  <c r="F37" i="60" s="1"/>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C53" i="60"/>
  <c r="D53" i="60"/>
  <c r="E53" i="60"/>
  <c r="F53" i="60"/>
  <c r="G53" i="60"/>
  <c r="H53" i="60"/>
  <c r="I53" i="60"/>
  <c r="J53" i="60"/>
  <c r="K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C64" i="60"/>
  <c r="D64" i="60"/>
  <c r="E64" i="60"/>
  <c r="F64" i="60"/>
  <c r="G64" i="60"/>
  <c r="H64" i="60"/>
  <c r="I64" i="60"/>
  <c r="J64" i="60"/>
  <c r="K64" i="60"/>
  <c r="B65" i="60"/>
  <c r="C65" i="60"/>
  <c r="D65" i="60"/>
  <c r="K65" i="60"/>
  <c r="B69" i="60"/>
  <c r="H69" i="60"/>
  <c r="I69" i="60"/>
  <c r="B70" i="60"/>
  <c r="H70" i="60"/>
  <c r="B7" i="18"/>
  <c r="L7" i="18"/>
  <c r="D7" i="18"/>
  <c r="E7" i="18"/>
  <c r="E92" i="18" s="1"/>
  <c r="F7" i="18"/>
  <c r="G7" i="18"/>
  <c r="H7" i="18"/>
  <c r="I7" i="18"/>
  <c r="J7" i="18"/>
  <c r="J92" i="18" s="1"/>
  <c r="K7" i="18"/>
  <c r="B8" i="18"/>
  <c r="L8" i="18"/>
  <c r="D8" i="18"/>
  <c r="E8" i="18"/>
  <c r="F8" i="18"/>
  <c r="G8" i="18"/>
  <c r="H8" i="18"/>
  <c r="I8" i="18"/>
  <c r="J8" i="18"/>
  <c r="K8" i="18"/>
  <c r="D9" i="18"/>
  <c r="D94" i="18" s="1"/>
  <c r="E9" i="18"/>
  <c r="F9" i="18"/>
  <c r="G9" i="18"/>
  <c r="H9" i="18"/>
  <c r="H94" i="18" s="1"/>
  <c r="I9" i="18"/>
  <c r="J9" i="18"/>
  <c r="K9" i="18"/>
  <c r="K94" i="18" s="1"/>
  <c r="B11" i="18"/>
  <c r="F96" i="18" s="1"/>
  <c r="L11" i="18"/>
  <c r="D11" i="18"/>
  <c r="E11" i="18"/>
  <c r="F11" i="18"/>
  <c r="G11" i="18"/>
  <c r="H11" i="18"/>
  <c r="I11" i="18"/>
  <c r="J11" i="18"/>
  <c r="J96" i="18" s="1"/>
  <c r="K11" i="18"/>
  <c r="B12" i="18"/>
  <c r="L12" i="18"/>
  <c r="C12" i="18" s="1"/>
  <c r="D12" i="18"/>
  <c r="E12" i="18"/>
  <c r="F12" i="18"/>
  <c r="G12" i="18"/>
  <c r="H12" i="18"/>
  <c r="I12" i="18"/>
  <c r="J12" i="18"/>
  <c r="K12" i="18"/>
  <c r="K97" i="18" s="1"/>
  <c r="B13" i="18"/>
  <c r="L13" i="18"/>
  <c r="D13" i="18"/>
  <c r="D98" i="18" s="1"/>
  <c r="E13" i="18"/>
  <c r="E98" i="18" s="1"/>
  <c r="F13" i="18"/>
  <c r="F98" i="18" s="1"/>
  <c r="G13" i="18"/>
  <c r="H13" i="18"/>
  <c r="I13" i="18"/>
  <c r="I98" i="18" s="1"/>
  <c r="J13" i="18"/>
  <c r="K13" i="18"/>
  <c r="C19" i="18"/>
  <c r="B43" i="18"/>
  <c r="D43" i="18"/>
  <c r="D128" i="18" s="1"/>
  <c r="B45" i="18"/>
  <c r="D45" i="18"/>
  <c r="I45" i="18"/>
  <c r="C45" i="18" s="1"/>
  <c r="E45" i="18"/>
  <c r="F45" i="18"/>
  <c r="G45" i="18"/>
  <c r="H45" i="18"/>
  <c r="B47" i="18"/>
  <c r="F132" i="18" s="1"/>
  <c r="D47" i="18"/>
  <c r="I47" i="18"/>
  <c r="E47" i="18"/>
  <c r="F47" i="18"/>
  <c r="G47" i="18"/>
  <c r="H47" i="18"/>
  <c r="B49" i="18"/>
  <c r="D49" i="18"/>
  <c r="D134" i="18" s="1"/>
  <c r="I49" i="18"/>
  <c r="E49" i="18"/>
  <c r="F49" i="18"/>
  <c r="G49" i="18"/>
  <c r="H49" i="18"/>
  <c r="B50" i="18"/>
  <c r="D50" i="18"/>
  <c r="I50" i="18"/>
  <c r="C50" i="18" s="1"/>
  <c r="E50" i="18"/>
  <c r="F50" i="18"/>
  <c r="G50" i="18"/>
  <c r="H50" i="18"/>
  <c r="B51" i="18"/>
  <c r="D51" i="18"/>
  <c r="I51" i="18"/>
  <c r="E51" i="18"/>
  <c r="E136" i="18" s="1"/>
  <c r="F51" i="18"/>
  <c r="G51" i="18"/>
  <c r="H51" i="18"/>
  <c r="C57"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K26" i="17" s="1"/>
  <c r="H4" i="15"/>
  <c r="I4" i="15" s="1"/>
  <c r="H5" i="15"/>
  <c r="I5" i="15" s="1"/>
  <c r="H6" i="15"/>
  <c r="H7" i="15"/>
  <c r="H8" i="15"/>
  <c r="H9" i="15"/>
  <c r="B10" i="15"/>
  <c r="B65" i="15" s="1"/>
  <c r="C10" i="15"/>
  <c r="D10" i="15"/>
  <c r="E10" i="15"/>
  <c r="F10" i="15"/>
  <c r="G10" i="15"/>
  <c r="H13" i="15"/>
  <c r="I13" i="15" s="1"/>
  <c r="H14" i="15"/>
  <c r="H15" i="15"/>
  <c r="H16" i="15"/>
  <c r="H17" i="15"/>
  <c r="I17" i="15" s="1"/>
  <c r="B18" i="15"/>
  <c r="B73" i="15" s="1"/>
  <c r="C18" i="15"/>
  <c r="D18" i="15"/>
  <c r="E18" i="15"/>
  <c r="F18" i="15"/>
  <c r="G18" i="15"/>
  <c r="B32" i="15"/>
  <c r="G32" i="15" s="1"/>
  <c r="B33" i="15"/>
  <c r="B34" i="15"/>
  <c r="F34" i="15" s="1"/>
  <c r="B35" i="15"/>
  <c r="B36" i="15"/>
  <c r="B37" i="15"/>
  <c r="C37" i="15" s="1"/>
  <c r="B41" i="15"/>
  <c r="B42" i="15"/>
  <c r="B43" i="15"/>
  <c r="B44" i="15"/>
  <c r="B45" i="15"/>
  <c r="B59" i="15"/>
  <c r="B60" i="15"/>
  <c r="B61" i="15"/>
  <c r="B62" i="15"/>
  <c r="B63" i="15"/>
  <c r="B64"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F33" i="14" s="1"/>
  <c r="D33" i="14"/>
  <c r="B34" i="14"/>
  <c r="C34" i="14" s="1"/>
  <c r="B35" i="14"/>
  <c r="B36" i="14"/>
  <c r="B37" i="14"/>
  <c r="F37" i="14" s="1"/>
  <c r="D37" i="14"/>
  <c r="B41" i="14"/>
  <c r="F41" i="14" s="1"/>
  <c r="B42" i="14"/>
  <c r="D42" i="14" s="1"/>
  <c r="B43" i="14"/>
  <c r="B44" i="14"/>
  <c r="G44" i="14" s="1"/>
  <c r="B45" i="14"/>
  <c r="D45" i="14" s="1"/>
  <c r="F45" i="14"/>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E25" i="13" s="1"/>
  <c r="D8" i="3" s="1"/>
  <c r="F23" i="13"/>
  <c r="F25" i="13" s="1"/>
  <c r="D9" i="3" s="1"/>
  <c r="G23" i="13"/>
  <c r="G25" i="13" s="1"/>
  <c r="D10" i="3" s="1"/>
  <c r="C25" i="13"/>
  <c r="D6" i="3" s="1"/>
  <c r="B32" i="13"/>
  <c r="C32" i="13" s="1"/>
  <c r="D32" i="13"/>
  <c r="F32" i="13"/>
  <c r="B33" i="13"/>
  <c r="F33" i="13" s="1"/>
  <c r="B34" i="13"/>
  <c r="F34" i="13" s="1"/>
  <c r="B35" i="13"/>
  <c r="H35" i="13"/>
  <c r="D8" i="2" s="1"/>
  <c r="B36" i="13"/>
  <c r="B37" i="13"/>
  <c r="B41" i="13"/>
  <c r="D41" i="13" s="1"/>
  <c r="B42" i="13"/>
  <c r="B43" i="13"/>
  <c r="C43" i="13" s="1"/>
  <c r="B44" i="13"/>
  <c r="C44" i="13" s="1"/>
  <c r="B45" i="13"/>
  <c r="D45" i="13" s="1"/>
  <c r="B49" i="13"/>
  <c r="B50" i="13"/>
  <c r="C50" i="13"/>
  <c r="D50" i="13"/>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E25" i="9" s="1"/>
  <c r="H8" i="3" s="1"/>
  <c r="F19" i="9"/>
  <c r="G19" i="9"/>
  <c r="H21" i="9"/>
  <c r="I21" i="9" s="1"/>
  <c r="H22" i="9"/>
  <c r="I22" i="9" s="1"/>
  <c r="B23" i="9"/>
  <c r="C23" i="9"/>
  <c r="D23" i="9"/>
  <c r="E23" i="9"/>
  <c r="F23" i="9"/>
  <c r="G23" i="9"/>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G26" i="6" s="1"/>
  <c r="K10" i="3" s="1"/>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I4" i="5" s="1"/>
  <c r="H5" i="5"/>
  <c r="H33" i="5" s="1"/>
  <c r="I5" i="5"/>
  <c r="H6" i="5"/>
  <c r="I6" i="5" s="1"/>
  <c r="H7" i="5"/>
  <c r="I7" i="5" s="1"/>
  <c r="H8" i="5"/>
  <c r="I8" i="5" s="1"/>
  <c r="H9" i="5"/>
  <c r="H37" i="5" s="1"/>
  <c r="B10" i="5"/>
  <c r="C10" i="5"/>
  <c r="D10" i="5"/>
  <c r="E10" i="5"/>
  <c r="E25" i="5" s="1"/>
  <c r="F10" i="5"/>
  <c r="G10" i="5"/>
  <c r="H13" i="5"/>
  <c r="I13" i="5" s="1"/>
  <c r="H14" i="5"/>
  <c r="I14" i="5" s="1"/>
  <c r="H15" i="5"/>
  <c r="H16" i="5"/>
  <c r="H17" i="5"/>
  <c r="B18" i="5"/>
  <c r="C18" i="5"/>
  <c r="D18" i="5"/>
  <c r="E18" i="5"/>
  <c r="F18" i="5"/>
  <c r="G18" i="5"/>
  <c r="H21" i="5"/>
  <c r="I21" i="5" s="1"/>
  <c r="H22" i="5"/>
  <c r="B23" i="5"/>
  <c r="C23" i="5"/>
  <c r="D23" i="5"/>
  <c r="D25" i="5" s="1"/>
  <c r="L7" i="3" s="1"/>
  <c r="E23" i="5"/>
  <c r="F23" i="5"/>
  <c r="G23" i="5"/>
  <c r="C32" i="5"/>
  <c r="D32" i="5"/>
  <c r="E32" i="5"/>
  <c r="F32" i="5"/>
  <c r="G32" i="5"/>
  <c r="H32" i="5"/>
  <c r="C33" i="5"/>
  <c r="D33" i="5"/>
  <c r="E33" i="5"/>
  <c r="F33" i="5"/>
  <c r="G33" i="5"/>
  <c r="C34" i="5"/>
  <c r="D34" i="5"/>
  <c r="E34" i="5"/>
  <c r="F34" i="5"/>
  <c r="G34" i="5"/>
  <c r="C35" i="5"/>
  <c r="D35" i="5"/>
  <c r="E35" i="5"/>
  <c r="F35" i="5"/>
  <c r="G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H49" i="5"/>
  <c r="C76" i="5" s="1"/>
  <c r="C50" i="5"/>
  <c r="D50" i="5"/>
  <c r="E50" i="5"/>
  <c r="F50" i="5"/>
  <c r="G50" i="5"/>
  <c r="B51" i="5"/>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c r="B33" i="4"/>
  <c r="B34" i="4"/>
  <c r="D34" i="4" s="1"/>
  <c r="B35" i="4"/>
  <c r="B36" i="4"/>
  <c r="D36" i="4" s="1"/>
  <c r="B37" i="4"/>
  <c r="C37" i="4" s="1"/>
  <c r="B41" i="4"/>
  <c r="F41" i="4" s="1"/>
  <c r="B42" i="4"/>
  <c r="D42" i="4" s="1"/>
  <c r="B43" i="4"/>
  <c r="B44" i="4"/>
  <c r="D44" i="4" s="1"/>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C23" i="49"/>
  <c r="D23" i="49"/>
  <c r="E23" i="49"/>
  <c r="F23" i="49"/>
  <c r="G23" i="49"/>
  <c r="B30" i="49"/>
  <c r="C30" i="49"/>
  <c r="C58" i="49" s="1"/>
  <c r="D30" i="49"/>
  <c r="E30" i="49"/>
  <c r="E58" i="49" s="1"/>
  <c r="F30" i="49"/>
  <c r="F58" i="49" s="1"/>
  <c r="G30" i="49"/>
  <c r="G58" i="49" s="1"/>
  <c r="H30" i="49"/>
  <c r="B32" i="49"/>
  <c r="B33" i="49"/>
  <c r="D33" i="49" s="1"/>
  <c r="B34" i="49"/>
  <c r="B35" i="49"/>
  <c r="F35" i="49" s="1"/>
  <c r="B36" i="49"/>
  <c r="B37" i="49"/>
  <c r="B41" i="49"/>
  <c r="C41" i="49" s="1"/>
  <c r="D41" i="49"/>
  <c r="F41" i="49"/>
  <c r="B42" i="49"/>
  <c r="D42" i="49" s="1"/>
  <c r="B43" i="49"/>
  <c r="C43" i="49" s="1"/>
  <c r="B44" i="49"/>
  <c r="F44" i="49" s="1"/>
  <c r="B45" i="49"/>
  <c r="B49" i="49"/>
  <c r="G49" i="49"/>
  <c r="B50" i="49"/>
  <c r="D58" i="49"/>
  <c r="H4" i="56"/>
  <c r="H5" i="56"/>
  <c r="H6" i="56"/>
  <c r="H7" i="56"/>
  <c r="H8" i="56"/>
  <c r="H9" i="56"/>
  <c r="I9" i="56" s="1"/>
  <c r="B10" i="56"/>
  <c r="C10" i="56"/>
  <c r="D10" i="56"/>
  <c r="E10" i="56"/>
  <c r="F10" i="56"/>
  <c r="G10" i="56"/>
  <c r="H13" i="56"/>
  <c r="H14" i="56"/>
  <c r="H15" i="56"/>
  <c r="H16" i="56"/>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B34" i="56"/>
  <c r="B35" i="56"/>
  <c r="D35" i="56" s="1"/>
  <c r="B36" i="56"/>
  <c r="B37" i="56"/>
  <c r="B41" i="56"/>
  <c r="B42" i="56"/>
  <c r="C42" i="56" s="1"/>
  <c r="B43" i="56"/>
  <c r="B44" i="56"/>
  <c r="F44" i="56" s="1"/>
  <c r="F71" i="56" s="1"/>
  <c r="B45" i="56"/>
  <c r="B49" i="56"/>
  <c r="B50" i="56"/>
  <c r="F50" i="56" s="1"/>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D34" i="61"/>
  <c r="B35" i="61"/>
  <c r="C35" i="61" s="1"/>
  <c r="G35" i="61"/>
  <c r="B36" i="61"/>
  <c r="B37" i="61"/>
  <c r="F37" i="61" s="1"/>
  <c r="B41" i="61"/>
  <c r="C41" i="61" s="1"/>
  <c r="B42" i="61"/>
  <c r="B43" i="61"/>
  <c r="B44" i="61"/>
  <c r="F44" i="61" s="1"/>
  <c r="B45" i="61"/>
  <c r="B49" i="6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G59" i="66" s="1"/>
  <c r="H32" i="66"/>
  <c r="C33" i="66"/>
  <c r="D33" i="66"/>
  <c r="E33" i="66"/>
  <c r="F33" i="66"/>
  <c r="G33" i="66"/>
  <c r="H33" i="66"/>
  <c r="C34" i="66"/>
  <c r="D34" i="66"/>
  <c r="E34" i="66"/>
  <c r="F34" i="66"/>
  <c r="G34" i="66"/>
  <c r="H34" i="66"/>
  <c r="H61" i="66" s="1"/>
  <c r="C35" i="66"/>
  <c r="D35" i="66"/>
  <c r="E35" i="66"/>
  <c r="F35" i="66"/>
  <c r="G35" i="66"/>
  <c r="H35" i="66"/>
  <c r="D62" i="66" s="1"/>
  <c r="C36" i="66"/>
  <c r="D36" i="66"/>
  <c r="E36" i="66"/>
  <c r="F36" i="66"/>
  <c r="G36" i="66"/>
  <c r="G63" i="66" s="1"/>
  <c r="H36" i="66"/>
  <c r="C37" i="66"/>
  <c r="D37" i="66"/>
  <c r="D64" i="66" s="1"/>
  <c r="E37" i="66"/>
  <c r="F37" i="66"/>
  <c r="F64" i="66" s="1"/>
  <c r="G37" i="66"/>
  <c r="H37" i="66"/>
  <c r="C38" i="66"/>
  <c r="D38" i="66"/>
  <c r="E38" i="66"/>
  <c r="F38" i="66"/>
  <c r="G38" i="66"/>
  <c r="H38" i="66"/>
  <c r="H65" i="66" s="1"/>
  <c r="C41" i="66"/>
  <c r="D41" i="66"/>
  <c r="E41" i="66"/>
  <c r="F41" i="66"/>
  <c r="G41" i="66"/>
  <c r="H41" i="66"/>
  <c r="H68" i="66" s="1"/>
  <c r="C42" i="66"/>
  <c r="D42" i="66"/>
  <c r="E42" i="66"/>
  <c r="F42" i="66"/>
  <c r="G42" i="66"/>
  <c r="G69" i="66" s="1"/>
  <c r="H42" i="66"/>
  <c r="C43" i="66"/>
  <c r="D43" i="66"/>
  <c r="D70" i="66" s="1"/>
  <c r="E43" i="66"/>
  <c r="F43" i="66"/>
  <c r="F70" i="66" s="1"/>
  <c r="G43" i="66"/>
  <c r="H43" i="66"/>
  <c r="C44" i="66"/>
  <c r="D44" i="66"/>
  <c r="E44" i="66"/>
  <c r="F44" i="66"/>
  <c r="G44" i="66"/>
  <c r="H44" i="66"/>
  <c r="H71" i="66" s="1"/>
  <c r="C45" i="66"/>
  <c r="D45" i="66"/>
  <c r="E45" i="66"/>
  <c r="F45" i="66"/>
  <c r="G45" i="66"/>
  <c r="H45" i="66"/>
  <c r="D72" i="66" s="1"/>
  <c r="C46" i="66"/>
  <c r="D46" i="66"/>
  <c r="E46" i="66"/>
  <c r="F46" i="66"/>
  <c r="G46" i="66"/>
  <c r="G73" i="66" s="1"/>
  <c r="H46" i="66"/>
  <c r="C49" i="66"/>
  <c r="D49" i="66"/>
  <c r="D76" i="66" s="1"/>
  <c r="E49" i="66"/>
  <c r="F49" i="66"/>
  <c r="F76" i="66" s="1"/>
  <c r="G49" i="66"/>
  <c r="H49" i="66"/>
  <c r="C50" i="66"/>
  <c r="D50" i="66"/>
  <c r="E50" i="66"/>
  <c r="F50" i="66"/>
  <c r="G50" i="66"/>
  <c r="H50" i="66"/>
  <c r="H77" i="66" s="1"/>
  <c r="C51" i="66"/>
  <c r="D51" i="66"/>
  <c r="E51" i="66"/>
  <c r="F51" i="66"/>
  <c r="G51" i="66"/>
  <c r="H51" i="66"/>
  <c r="H78" i="66" s="1"/>
  <c r="D53" i="66"/>
  <c r="F60" i="66"/>
  <c r="H60" i="66"/>
  <c r="H64" i="66"/>
  <c r="D68" i="66"/>
  <c r="H70" i="66"/>
  <c r="H76" i="66"/>
  <c r="E6" i="3"/>
  <c r="F6" i="3"/>
  <c r="G6" i="3"/>
  <c r="I6" i="3"/>
  <c r="J6" i="3"/>
  <c r="E7" i="3"/>
  <c r="F7" i="3"/>
  <c r="G7" i="3"/>
  <c r="I7" i="3"/>
  <c r="J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AF5" i="16" s="1"/>
  <c r="B6" i="16"/>
  <c r="C6" i="16"/>
  <c r="D6" i="16"/>
  <c r="E6" i="16"/>
  <c r="F6" i="16"/>
  <c r="G6" i="16"/>
  <c r="J6" i="16"/>
  <c r="L6" i="16"/>
  <c r="M6" i="16"/>
  <c r="N6" i="16"/>
  <c r="O6" i="16"/>
  <c r="P6" i="16"/>
  <c r="AF6" i="16" s="1"/>
  <c r="B7" i="16"/>
  <c r="C7" i="16"/>
  <c r="D7" i="16"/>
  <c r="E7" i="16"/>
  <c r="F7" i="16"/>
  <c r="G7" i="16"/>
  <c r="J7" i="16"/>
  <c r="L7" i="16"/>
  <c r="M7" i="16"/>
  <c r="N7" i="16"/>
  <c r="O7" i="16"/>
  <c r="P7" i="16"/>
  <c r="AF7" i="16" s="1"/>
  <c r="B8" i="16"/>
  <c r="C8" i="16"/>
  <c r="D8" i="16"/>
  <c r="E8" i="16"/>
  <c r="F8" i="16"/>
  <c r="G8" i="16"/>
  <c r="J8" i="16"/>
  <c r="L8" i="16"/>
  <c r="M8" i="16"/>
  <c r="N8" i="16"/>
  <c r="O8" i="16"/>
  <c r="P8" i="16"/>
  <c r="AF8" i="16" s="1"/>
  <c r="B9" i="16"/>
  <c r="C9" i="16"/>
  <c r="D9" i="16"/>
  <c r="E9" i="16"/>
  <c r="F9" i="16"/>
  <c r="G9" i="16"/>
  <c r="J9" i="16"/>
  <c r="L9" i="16"/>
  <c r="M9" i="16"/>
  <c r="N9" i="16"/>
  <c r="O9" i="16"/>
  <c r="P9" i="16"/>
  <c r="AF9" i="16" s="1"/>
  <c r="B10" i="16"/>
  <c r="C10" i="16"/>
  <c r="D10" i="16"/>
  <c r="E10" i="16"/>
  <c r="F10" i="16"/>
  <c r="G10" i="16"/>
  <c r="J10" i="16"/>
  <c r="L10" i="16"/>
  <c r="M10" i="16"/>
  <c r="N10" i="16"/>
  <c r="O10" i="16"/>
  <c r="P10" i="16"/>
  <c r="AF10" i="16" s="1"/>
  <c r="E11" i="16"/>
  <c r="F11" i="16"/>
  <c r="G11" i="16"/>
  <c r="J11" i="16"/>
  <c r="O11" i="16"/>
  <c r="P11" i="16"/>
  <c r="AF11" i="16" s="1"/>
  <c r="B13" i="16"/>
  <c r="C13" i="16"/>
  <c r="D13" i="16"/>
  <c r="E13" i="16"/>
  <c r="F13" i="16"/>
  <c r="G13" i="16"/>
  <c r="J13" i="16"/>
  <c r="L13" i="16"/>
  <c r="M13" i="16"/>
  <c r="N13" i="16"/>
  <c r="O13" i="16"/>
  <c r="P13" i="16"/>
  <c r="AF13" i="16" s="1"/>
  <c r="B14" i="16"/>
  <c r="C14" i="16"/>
  <c r="D14" i="16"/>
  <c r="E14" i="16"/>
  <c r="F14" i="16"/>
  <c r="G14" i="16"/>
  <c r="J14" i="16"/>
  <c r="L14" i="16"/>
  <c r="M14" i="16"/>
  <c r="N14" i="16"/>
  <c r="O14" i="16"/>
  <c r="P14" i="16"/>
  <c r="AF14" i="16" s="1"/>
  <c r="B15" i="16"/>
  <c r="C15" i="16"/>
  <c r="D15" i="16"/>
  <c r="E15" i="16"/>
  <c r="F15" i="16"/>
  <c r="G15" i="16"/>
  <c r="J15" i="16"/>
  <c r="L15" i="16"/>
  <c r="M15" i="16"/>
  <c r="N15" i="16"/>
  <c r="O15" i="16"/>
  <c r="P15" i="16"/>
  <c r="AF15" i="16" s="1"/>
  <c r="B16" i="16"/>
  <c r="C16" i="16"/>
  <c r="D16" i="16"/>
  <c r="E16" i="16"/>
  <c r="F16" i="16"/>
  <c r="G16" i="16"/>
  <c r="J16" i="16"/>
  <c r="L16" i="16"/>
  <c r="M16" i="16"/>
  <c r="N16" i="16"/>
  <c r="O16" i="16"/>
  <c r="P16" i="16"/>
  <c r="AF16" i="16" s="1"/>
  <c r="B17" i="16"/>
  <c r="C17" i="16"/>
  <c r="D17" i="16"/>
  <c r="E17" i="16"/>
  <c r="F17" i="16"/>
  <c r="G17" i="16"/>
  <c r="J17" i="16"/>
  <c r="L17" i="16"/>
  <c r="M17" i="16"/>
  <c r="N17" i="16"/>
  <c r="O17" i="16"/>
  <c r="P17" i="16"/>
  <c r="AF17" i="16" s="1"/>
  <c r="B18" i="16"/>
  <c r="E18" i="16"/>
  <c r="F18" i="16"/>
  <c r="G18" i="16"/>
  <c r="J18" i="16"/>
  <c r="L18" i="16"/>
  <c r="N18" i="16"/>
  <c r="P18" i="16"/>
  <c r="AF18" i="16" s="1"/>
  <c r="B20" i="16"/>
  <c r="C20" i="16"/>
  <c r="D20" i="16"/>
  <c r="E20" i="16"/>
  <c r="F20" i="16"/>
  <c r="G20" i="16"/>
  <c r="J20" i="16"/>
  <c r="L20" i="16"/>
  <c r="M20" i="16"/>
  <c r="N20" i="16"/>
  <c r="O20" i="16"/>
  <c r="P20" i="16"/>
  <c r="AF20" i="16" s="1"/>
  <c r="B21" i="16"/>
  <c r="C21" i="16"/>
  <c r="D21" i="16"/>
  <c r="E21" i="16"/>
  <c r="F21" i="16"/>
  <c r="G21" i="16"/>
  <c r="J21" i="16"/>
  <c r="L21" i="16"/>
  <c r="M21" i="16"/>
  <c r="N21" i="16"/>
  <c r="O21" i="16"/>
  <c r="P21" i="16"/>
  <c r="AF21" i="16" s="1"/>
  <c r="B22" i="16"/>
  <c r="C22" i="16"/>
  <c r="D22" i="16"/>
  <c r="E22" i="16"/>
  <c r="F22" i="16"/>
  <c r="G22" i="16"/>
  <c r="J22" i="16"/>
  <c r="M22" i="16"/>
  <c r="O22" i="16"/>
  <c r="P22" i="16"/>
  <c r="AF22" i="16" s="1"/>
  <c r="E24" i="16"/>
  <c r="F24" i="16"/>
  <c r="G24" i="16"/>
  <c r="J24" i="16"/>
  <c r="G44" i="77"/>
  <c r="H43" i="77"/>
  <c r="H69" i="77" s="1"/>
  <c r="F43" i="77"/>
  <c r="D43" i="77"/>
  <c r="D41" i="77"/>
  <c r="E39" i="77"/>
  <c r="E34" i="77"/>
  <c r="G32" i="77"/>
  <c r="E32" i="77"/>
  <c r="E30" i="77"/>
  <c r="F29" i="77"/>
  <c r="D29" i="77"/>
  <c r="G41" i="77"/>
  <c r="E41" i="77"/>
  <c r="B23" i="77"/>
  <c r="B47" i="77" s="1"/>
  <c r="G39" i="78"/>
  <c r="E39" i="78"/>
  <c r="E29" i="78"/>
  <c r="B45" i="75"/>
  <c r="J45" i="75" s="1"/>
  <c r="H44" i="75"/>
  <c r="D44" i="75"/>
  <c r="K43" i="75"/>
  <c r="T20" i="17" s="1"/>
  <c r="I43" i="75"/>
  <c r="G43" i="75"/>
  <c r="E43" i="75"/>
  <c r="J40" i="75"/>
  <c r="F40" i="75"/>
  <c r="H40" i="75"/>
  <c r="D40" i="75"/>
  <c r="I40" i="75"/>
  <c r="G40" i="75"/>
  <c r="E40" i="75"/>
  <c r="K44" i="75"/>
  <c r="I44" i="75"/>
  <c r="G44" i="75"/>
  <c r="E44" i="75"/>
  <c r="K39" i="76"/>
  <c r="U16" i="17" s="1"/>
  <c r="K17" i="76"/>
  <c r="K33" i="76"/>
  <c r="K31" i="76"/>
  <c r="K29" i="76"/>
  <c r="U6" i="17" s="1"/>
  <c r="B45" i="76"/>
  <c r="H44" i="76"/>
  <c r="H38" i="76"/>
  <c r="D38" i="76"/>
  <c r="H36" i="76"/>
  <c r="D36" i="76"/>
  <c r="B34" i="76"/>
  <c r="H33" i="76"/>
  <c r="D33" i="76"/>
  <c r="H31" i="76"/>
  <c r="D31" i="76"/>
  <c r="H29" i="76"/>
  <c r="H53" i="76" s="1"/>
  <c r="D29" i="76"/>
  <c r="D53" i="76" s="1"/>
  <c r="B64" i="76"/>
  <c r="J40" i="76"/>
  <c r="F44" i="76"/>
  <c r="D44" i="76"/>
  <c r="F40" i="76"/>
  <c r="B41" i="76"/>
  <c r="H40" i="76"/>
  <c r="D40" i="76"/>
  <c r="B23" i="76"/>
  <c r="H23" i="76"/>
  <c r="F23" i="76"/>
  <c r="D23" i="76"/>
  <c r="K21" i="76"/>
  <c r="I23" i="76"/>
  <c r="G23" i="76"/>
  <c r="E23" i="76"/>
  <c r="C23" i="76"/>
  <c r="K55" i="76"/>
  <c r="K44" i="76"/>
  <c r="I44" i="76"/>
  <c r="I68" i="76" s="1"/>
  <c r="G44" i="76"/>
  <c r="E44" i="76"/>
  <c r="K43" i="76"/>
  <c r="U20" i="17" s="1"/>
  <c r="I43" i="76"/>
  <c r="G43" i="76"/>
  <c r="E43" i="76"/>
  <c r="K40" i="76"/>
  <c r="I40" i="76"/>
  <c r="I64" i="76" s="1"/>
  <c r="G40" i="76"/>
  <c r="E40" i="76"/>
  <c r="I39" i="76"/>
  <c r="I63" i="76" s="1"/>
  <c r="G39" i="76"/>
  <c r="E39" i="76"/>
  <c r="K38" i="76"/>
  <c r="I38" i="76"/>
  <c r="G38" i="76"/>
  <c r="E38" i="76"/>
  <c r="K37" i="76"/>
  <c r="K61" i="76" s="1"/>
  <c r="I37" i="76"/>
  <c r="G37" i="76"/>
  <c r="E37" i="76"/>
  <c r="K36" i="76"/>
  <c r="I36" i="76"/>
  <c r="G36" i="76"/>
  <c r="E36" i="76"/>
  <c r="I34" i="76"/>
  <c r="I33" i="76"/>
  <c r="G33" i="76"/>
  <c r="G57" i="76" s="1"/>
  <c r="E33" i="76"/>
  <c r="K32" i="76"/>
  <c r="U9" i="17" s="1"/>
  <c r="I32" i="76"/>
  <c r="G32" i="76"/>
  <c r="E32" i="76"/>
  <c r="I31" i="76"/>
  <c r="G31" i="76"/>
  <c r="G55" i="76" s="1"/>
  <c r="E31" i="76"/>
  <c r="I30" i="76"/>
  <c r="G30" i="76"/>
  <c r="E30" i="76"/>
  <c r="I29" i="76"/>
  <c r="I53" i="76" s="1"/>
  <c r="G29" i="76"/>
  <c r="E29" i="76"/>
  <c r="E53" i="76" s="1"/>
  <c r="K28" i="76"/>
  <c r="I28" i="76"/>
  <c r="I52" i="76" s="1"/>
  <c r="G28" i="76"/>
  <c r="E28" i="76"/>
  <c r="E50" i="13"/>
  <c r="G44" i="13"/>
  <c r="G32" i="13"/>
  <c r="E32" i="13"/>
  <c r="E36" i="15"/>
  <c r="G28" i="30"/>
  <c r="E28" i="30"/>
  <c r="B49" i="33"/>
  <c r="E49" i="33" s="1"/>
  <c r="E42" i="33"/>
  <c r="G40" i="33"/>
  <c r="E40" i="33"/>
  <c r="E32" i="33"/>
  <c r="E30" i="33"/>
  <c r="G47" i="54"/>
  <c r="E47" i="48"/>
  <c r="E43" i="48"/>
  <c r="G41" i="48"/>
  <c r="E41" i="48"/>
  <c r="G39" i="48"/>
  <c r="E39" i="48"/>
  <c r="G35" i="48"/>
  <c r="E35" i="48"/>
  <c r="G33" i="48"/>
  <c r="E33" i="48"/>
  <c r="H29" i="69"/>
  <c r="G55" i="69" s="1"/>
  <c r="F29" i="69"/>
  <c r="F55" i="69" s="1"/>
  <c r="H28" i="69"/>
  <c r="G43" i="73"/>
  <c r="E43" i="73"/>
  <c r="G40" i="73"/>
  <c r="E40" i="73"/>
  <c r="G38" i="73"/>
  <c r="E38" i="73"/>
  <c r="G36" i="73"/>
  <c r="E36" i="73"/>
  <c r="G31" i="73"/>
  <c r="E31" i="73"/>
  <c r="G29" i="73"/>
  <c r="E29" i="73"/>
  <c r="J23" i="55"/>
  <c r="K17" i="18" s="1"/>
  <c r="J23" i="71"/>
  <c r="K21" i="18" s="1"/>
  <c r="I23" i="71"/>
  <c r="J21" i="18" s="1"/>
  <c r="G23" i="71"/>
  <c r="E23" i="71"/>
  <c r="F21" i="18" s="1"/>
  <c r="D23" i="71"/>
  <c r="E21" i="18" s="1"/>
  <c r="J23" i="68"/>
  <c r="K20" i="18" s="1"/>
  <c r="I23" i="68"/>
  <c r="J20" i="18" s="1"/>
  <c r="H23" i="68"/>
  <c r="I20" i="18" s="1"/>
  <c r="F23" i="68"/>
  <c r="G20" i="18" s="1"/>
  <c r="E23" i="68"/>
  <c r="F20" i="18" s="1"/>
  <c r="D23" i="68"/>
  <c r="E20" i="18" s="1"/>
  <c r="H37" i="79"/>
  <c r="H35" i="79"/>
  <c r="H43" i="79"/>
  <c r="J32" i="79"/>
  <c r="U5" i="2" s="1"/>
  <c r="J49" i="79"/>
  <c r="U20" i="2" s="1"/>
  <c r="J41" i="79"/>
  <c r="U13" i="2" s="1"/>
  <c r="K29" i="71"/>
  <c r="C53" i="71" s="1"/>
  <c r="K36" i="71"/>
  <c r="K44" i="71"/>
  <c r="K68" i="71" s="1"/>
  <c r="H34" i="79"/>
  <c r="H44" i="79"/>
  <c r="F34" i="76"/>
  <c r="K68" i="76"/>
  <c r="G53" i="71"/>
  <c r="H55" i="69"/>
  <c r="L10" i="83"/>
  <c r="M10" i="83"/>
  <c r="M18" i="83"/>
  <c r="K33" i="83"/>
  <c r="W6" i="2" s="1"/>
  <c r="I33" i="83"/>
  <c r="L33" i="83"/>
  <c r="X6" i="2" s="1"/>
  <c r="K35" i="83"/>
  <c r="W8" i="2" s="1"/>
  <c r="I35" i="83"/>
  <c r="L35" i="83"/>
  <c r="X8" i="2"/>
  <c r="K36" i="83"/>
  <c r="W9" i="2" s="1"/>
  <c r="L36" i="83"/>
  <c r="X9" i="2" s="1"/>
  <c r="I36" i="83"/>
  <c r="B46" i="83"/>
  <c r="E46" i="83" s="1"/>
  <c r="L41" i="83"/>
  <c r="X13" i="2" s="1"/>
  <c r="I41" i="83"/>
  <c r="K43" i="83"/>
  <c r="W15" i="2" s="1"/>
  <c r="I43" i="83"/>
  <c r="L43" i="83"/>
  <c r="X15" i="2" s="1"/>
  <c r="K45" i="83"/>
  <c r="W17" i="2" s="1"/>
  <c r="L45" i="83"/>
  <c r="X17" i="2" s="1"/>
  <c r="I45" i="83"/>
  <c r="K50" i="83"/>
  <c r="W21" i="2" s="1"/>
  <c r="L50" i="83"/>
  <c r="X21" i="2" s="1"/>
  <c r="I50" i="83"/>
  <c r="M23" i="83"/>
  <c r="B38" i="83"/>
  <c r="H38" i="83" s="1"/>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G76" i="83" s="1"/>
  <c r="L49" i="83"/>
  <c r="X20" i="2" s="1"/>
  <c r="I49" i="83"/>
  <c r="K22" i="83"/>
  <c r="G43" i="83"/>
  <c r="C43" i="83"/>
  <c r="J41" i="83"/>
  <c r="V13" i="2" s="1"/>
  <c r="J42" i="83"/>
  <c r="J45" i="83"/>
  <c r="C41" i="83"/>
  <c r="G41" i="83"/>
  <c r="E43" i="83"/>
  <c r="C45" i="83"/>
  <c r="G45" i="83"/>
  <c r="E41" i="83"/>
  <c r="E68" i="83" s="1"/>
  <c r="E45" i="83"/>
  <c r="C33" i="83"/>
  <c r="G33" i="83"/>
  <c r="E35" i="83"/>
  <c r="C37" i="83"/>
  <c r="G37" i="83"/>
  <c r="B25" i="83"/>
  <c r="E33" i="83"/>
  <c r="G35" i="83"/>
  <c r="E37" i="83"/>
  <c r="K5" i="83"/>
  <c r="K9" i="83"/>
  <c r="K14" i="83"/>
  <c r="K21" i="83"/>
  <c r="J23" i="83"/>
  <c r="K23" i="83" s="1"/>
  <c r="L23" i="83"/>
  <c r="C25" i="83"/>
  <c r="U6" i="3" s="1"/>
  <c r="E25" i="83"/>
  <c r="U8" i="3" s="1"/>
  <c r="G25" i="83"/>
  <c r="C32" i="83"/>
  <c r="E32" i="83"/>
  <c r="G32" i="83"/>
  <c r="D33" i="83"/>
  <c r="F33" i="83"/>
  <c r="H33" i="83"/>
  <c r="C34" i="83"/>
  <c r="E34" i="83"/>
  <c r="G34" i="83"/>
  <c r="J34" i="83"/>
  <c r="D35" i="83"/>
  <c r="F35" i="83"/>
  <c r="H35" i="83"/>
  <c r="C36" i="83"/>
  <c r="E36" i="83"/>
  <c r="G36" i="83"/>
  <c r="J36" i="83"/>
  <c r="D37" i="83"/>
  <c r="F37" i="83"/>
  <c r="H37" i="83"/>
  <c r="D41" i="83"/>
  <c r="F41" i="83"/>
  <c r="F68" i="83" s="1"/>
  <c r="H41" i="83"/>
  <c r="K41" i="83"/>
  <c r="W13" i="2" s="1"/>
  <c r="C42" i="83"/>
  <c r="E42" i="83"/>
  <c r="G42" i="83"/>
  <c r="G69" i="83" s="1"/>
  <c r="D43" i="83"/>
  <c r="F43" i="83"/>
  <c r="H43" i="83"/>
  <c r="C44" i="83"/>
  <c r="E44" i="83"/>
  <c r="G44" i="83"/>
  <c r="D45" i="83"/>
  <c r="F45" i="83"/>
  <c r="H45" i="83"/>
  <c r="D49" i="83"/>
  <c r="D76" i="83"/>
  <c r="F49" i="83"/>
  <c r="F76" i="83" s="1"/>
  <c r="H49" i="83"/>
  <c r="H76" i="83" s="1"/>
  <c r="K49" i="83"/>
  <c r="W20" i="2" s="1"/>
  <c r="C50" i="83"/>
  <c r="C77" i="83" s="1"/>
  <c r="E50" i="83"/>
  <c r="E77" i="83" s="1"/>
  <c r="G50" i="83"/>
  <c r="G77" i="83" s="1"/>
  <c r="B51" i="83"/>
  <c r="F51" i="83" s="1"/>
  <c r="K13" i="83"/>
  <c r="K15" i="83"/>
  <c r="D25" i="83"/>
  <c r="F25" i="83"/>
  <c r="U9" i="3" s="1"/>
  <c r="H25" i="83"/>
  <c r="D32" i="83"/>
  <c r="F32" i="83"/>
  <c r="H32" i="83"/>
  <c r="K32" i="83"/>
  <c r="W5" i="2" s="1"/>
  <c r="D34" i="83"/>
  <c r="F34" i="83"/>
  <c r="H34" i="83"/>
  <c r="D36" i="83"/>
  <c r="F36" i="83"/>
  <c r="H36" i="83"/>
  <c r="D42" i="83"/>
  <c r="F42" i="83"/>
  <c r="H42" i="83"/>
  <c r="D44" i="83"/>
  <c r="F44" i="83"/>
  <c r="H44" i="83"/>
  <c r="C49" i="83"/>
  <c r="E49" i="83"/>
  <c r="D50" i="83"/>
  <c r="D77" i="83" s="1"/>
  <c r="F50" i="83"/>
  <c r="F77" i="83" s="1"/>
  <c r="H50" i="83"/>
  <c r="H77" i="83" s="1"/>
  <c r="L38" i="83"/>
  <c r="X11" i="2" s="1"/>
  <c r="B23" i="88"/>
  <c r="D38" i="87"/>
  <c r="B23" i="87"/>
  <c r="D28" i="87"/>
  <c r="K29" i="87"/>
  <c r="K31" i="87"/>
  <c r="K33" i="87"/>
  <c r="I33" i="87"/>
  <c r="G33" i="87"/>
  <c r="G57" i="87" s="1"/>
  <c r="E33" i="87"/>
  <c r="E57" i="87" s="1"/>
  <c r="I31" i="87"/>
  <c r="I55" i="87" s="1"/>
  <c r="G31" i="87"/>
  <c r="E31" i="87"/>
  <c r="I29" i="87"/>
  <c r="G29" i="87"/>
  <c r="E29" i="87"/>
  <c r="E53" i="87" s="1"/>
  <c r="K21" i="89"/>
  <c r="G23" i="89"/>
  <c r="C28" i="89"/>
  <c r="C52" i="89" s="1"/>
  <c r="E28" i="89"/>
  <c r="E52" i="89" s="1"/>
  <c r="G28" i="89"/>
  <c r="I28" i="89"/>
  <c r="C29" i="89"/>
  <c r="E29" i="89"/>
  <c r="G29" i="89"/>
  <c r="I29" i="89"/>
  <c r="K29" i="89"/>
  <c r="C30" i="89"/>
  <c r="E30" i="89"/>
  <c r="G30" i="89"/>
  <c r="I30" i="89"/>
  <c r="C31" i="89"/>
  <c r="E31" i="89"/>
  <c r="G31" i="89"/>
  <c r="I31" i="89"/>
  <c r="C32" i="89"/>
  <c r="E32" i="89"/>
  <c r="G32" i="89"/>
  <c r="I32" i="89"/>
  <c r="C33" i="89"/>
  <c r="E33" i="89"/>
  <c r="G33" i="89"/>
  <c r="I33" i="89"/>
  <c r="C36" i="89"/>
  <c r="E36" i="89"/>
  <c r="G36" i="89"/>
  <c r="I36" i="89"/>
  <c r="C37" i="89"/>
  <c r="E37" i="89"/>
  <c r="G37" i="89"/>
  <c r="I37" i="89"/>
  <c r="I61" i="89" s="1"/>
  <c r="C38" i="89"/>
  <c r="C62" i="89" s="1"/>
  <c r="E38" i="89"/>
  <c r="E62" i="89" s="1"/>
  <c r="G38" i="89"/>
  <c r="G62" i="89" s="1"/>
  <c r="I38" i="89"/>
  <c r="I62" i="89" s="1"/>
  <c r="C39" i="89"/>
  <c r="E39" i="89"/>
  <c r="G39" i="89"/>
  <c r="I39" i="89"/>
  <c r="C40" i="89"/>
  <c r="E40" i="89"/>
  <c r="G40" i="89"/>
  <c r="I40" i="89"/>
  <c r="E43" i="89"/>
  <c r="G43" i="89"/>
  <c r="C44" i="89"/>
  <c r="C68" i="89" s="1"/>
  <c r="E44" i="89"/>
  <c r="E68" i="89" s="1"/>
  <c r="G44" i="89"/>
  <c r="G68" i="89" s="1"/>
  <c r="I44" i="89"/>
  <c r="I68" i="89" s="1"/>
  <c r="D23" i="89"/>
  <c r="F23" i="89"/>
  <c r="H23" i="89"/>
  <c r="D28" i="89"/>
  <c r="F28" i="89"/>
  <c r="H28" i="89"/>
  <c r="H52" i="89" s="1"/>
  <c r="J28" i="89"/>
  <c r="J52" i="89" s="1"/>
  <c r="D29" i="89"/>
  <c r="F29" i="89"/>
  <c r="H29" i="89"/>
  <c r="D30" i="89"/>
  <c r="F30" i="89"/>
  <c r="H30" i="89"/>
  <c r="D31" i="89"/>
  <c r="F31" i="89"/>
  <c r="H31" i="89"/>
  <c r="D32" i="89"/>
  <c r="F32" i="89"/>
  <c r="H32" i="89"/>
  <c r="D33" i="89"/>
  <c r="F33" i="89"/>
  <c r="H33" i="89"/>
  <c r="D36" i="89"/>
  <c r="F36" i="89"/>
  <c r="H36" i="89"/>
  <c r="J36" i="89"/>
  <c r="D37" i="89"/>
  <c r="D61" i="89" s="1"/>
  <c r="F37" i="89"/>
  <c r="H37" i="89"/>
  <c r="H61" i="89" s="1"/>
  <c r="J37" i="89"/>
  <c r="J61" i="89" s="1"/>
  <c r="D38" i="89"/>
  <c r="D62" i="89" s="1"/>
  <c r="F38" i="89"/>
  <c r="F62" i="89" s="1"/>
  <c r="H38" i="89"/>
  <c r="H62" i="89" s="1"/>
  <c r="J38" i="89"/>
  <c r="J62" i="89" s="1"/>
  <c r="D39" i="89"/>
  <c r="F39" i="89"/>
  <c r="H39" i="89"/>
  <c r="J39" i="89"/>
  <c r="D40" i="89"/>
  <c r="F40" i="89"/>
  <c r="H40" i="89"/>
  <c r="J40" i="89"/>
  <c r="B41" i="89"/>
  <c r="C41" i="89" s="1"/>
  <c r="D43" i="89"/>
  <c r="F43" i="89"/>
  <c r="D44" i="89"/>
  <c r="D68" i="89" s="1"/>
  <c r="F44" i="89"/>
  <c r="F68" i="89" s="1"/>
  <c r="H44" i="89"/>
  <c r="H68" i="89" s="1"/>
  <c r="J44" i="89"/>
  <c r="J68" i="89" s="1"/>
  <c r="B45" i="89"/>
  <c r="H45" i="89" s="1"/>
  <c r="K17" i="88"/>
  <c r="K21" i="88"/>
  <c r="E23" i="88"/>
  <c r="I23" i="88"/>
  <c r="E28" i="88"/>
  <c r="I28" i="88"/>
  <c r="C29" i="88"/>
  <c r="E29" i="88"/>
  <c r="E53" i="88" s="1"/>
  <c r="G29" i="88"/>
  <c r="G53" i="88" s="1"/>
  <c r="I29" i="88"/>
  <c r="I53" i="88" s="1"/>
  <c r="C30" i="88"/>
  <c r="E30" i="88"/>
  <c r="G30" i="88"/>
  <c r="I30" i="88"/>
  <c r="C31" i="88"/>
  <c r="E31" i="88"/>
  <c r="G31" i="88"/>
  <c r="I31" i="88"/>
  <c r="I32" i="88"/>
  <c r="C33" i="88"/>
  <c r="E33" i="88"/>
  <c r="G33" i="88"/>
  <c r="I33" i="88"/>
  <c r="C36" i="88"/>
  <c r="I36" i="88"/>
  <c r="C37" i="88"/>
  <c r="C61" i="88" s="1"/>
  <c r="E37" i="88"/>
  <c r="E61" i="88" s="1"/>
  <c r="G37" i="88"/>
  <c r="G61" i="88" s="1"/>
  <c r="I37" i="88"/>
  <c r="I61" i="88" s="1"/>
  <c r="C39" i="88"/>
  <c r="C63" i="88" s="1"/>
  <c r="E39" i="88"/>
  <c r="E63" i="88" s="1"/>
  <c r="G39" i="88"/>
  <c r="G63" i="88" s="1"/>
  <c r="I39" i="88"/>
  <c r="I63" i="88" s="1"/>
  <c r="C40" i="88"/>
  <c r="I40" i="88"/>
  <c r="I43" i="88"/>
  <c r="C44" i="88"/>
  <c r="C68" i="88" s="1"/>
  <c r="E44" i="88"/>
  <c r="E68" i="88" s="1"/>
  <c r="G44" i="88"/>
  <c r="G68" i="88" s="1"/>
  <c r="I44" i="88"/>
  <c r="I68" i="88" s="1"/>
  <c r="D23" i="88"/>
  <c r="F23" i="88"/>
  <c r="H23" i="88"/>
  <c r="J23" i="88"/>
  <c r="D28" i="88"/>
  <c r="J28" i="88"/>
  <c r="D29" i="88"/>
  <c r="F29" i="88"/>
  <c r="F53" i="88" s="1"/>
  <c r="H29" i="88"/>
  <c r="H53" i="88" s="1"/>
  <c r="D30" i="88"/>
  <c r="F30" i="88"/>
  <c r="H30" i="88"/>
  <c r="D31" i="88"/>
  <c r="F31" i="88"/>
  <c r="H31" i="88"/>
  <c r="D33" i="88"/>
  <c r="F33" i="88"/>
  <c r="H33" i="88"/>
  <c r="D36" i="88"/>
  <c r="F36" i="88"/>
  <c r="D37" i="88"/>
  <c r="D61" i="88" s="1"/>
  <c r="F37" i="88"/>
  <c r="F61" i="88" s="1"/>
  <c r="H37" i="88"/>
  <c r="H61" i="88" s="1"/>
  <c r="J37" i="88"/>
  <c r="J61" i="88" s="1"/>
  <c r="H38" i="88"/>
  <c r="J38" i="88"/>
  <c r="D39" i="88"/>
  <c r="D63" i="88" s="1"/>
  <c r="F39" i="88"/>
  <c r="F63" i="88" s="1"/>
  <c r="H39" i="88"/>
  <c r="H63" i="88" s="1"/>
  <c r="J39" i="88"/>
  <c r="J63" i="88" s="1"/>
  <c r="D40" i="88"/>
  <c r="F40" i="88"/>
  <c r="B41" i="88"/>
  <c r="K43" i="87"/>
  <c r="V20" i="17" s="1"/>
  <c r="K21" i="87"/>
  <c r="B61" i="87"/>
  <c r="B63" i="87"/>
  <c r="B68" i="87"/>
  <c r="D23" i="87"/>
  <c r="H23" i="87"/>
  <c r="B34" i="87"/>
  <c r="D60" i="87"/>
  <c r="H60" i="87"/>
  <c r="E55" i="87"/>
  <c r="I60" i="87"/>
  <c r="G60" i="87"/>
  <c r="E60" i="87"/>
  <c r="C60" i="87"/>
  <c r="B60" i="87"/>
  <c r="B62" i="87"/>
  <c r="B64" i="87"/>
  <c r="B67" i="87"/>
  <c r="E34" i="87"/>
  <c r="K37" i="87"/>
  <c r="K39" i="87"/>
  <c r="K44" i="87"/>
  <c r="K68" i="87" s="1"/>
  <c r="F23" i="87"/>
  <c r="J23" i="87"/>
  <c r="F60" i="87"/>
  <c r="J60" i="87"/>
  <c r="B45" i="87"/>
  <c r="C45" i="87" s="1"/>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23" i="84"/>
  <c r="C29" i="84"/>
  <c r="C55" i="84" s="1"/>
  <c r="G29" i="84"/>
  <c r="G55" i="84" s="1"/>
  <c r="E31" i="84"/>
  <c r="C33" i="84"/>
  <c r="G33" i="84"/>
  <c r="D34" i="86"/>
  <c r="F34" i="86"/>
  <c r="G54" i="86"/>
  <c r="C34" i="86"/>
  <c r="E34" i="86"/>
  <c r="G34" i="86"/>
  <c r="H10" i="86"/>
  <c r="H34" i="86" s="1"/>
  <c r="B23" i="86"/>
  <c r="B47" i="86" s="1"/>
  <c r="D23" i="86"/>
  <c r="D28" i="86"/>
  <c r="D54" i="86" s="1"/>
  <c r="F28" i="86"/>
  <c r="F54" i="86"/>
  <c r="C29" i="86"/>
  <c r="E29" i="86"/>
  <c r="G29" i="86"/>
  <c r="D30" i="86"/>
  <c r="F30" i="86"/>
  <c r="C31" i="86"/>
  <c r="D32" i="86"/>
  <c r="F32" i="86"/>
  <c r="E33" i="86"/>
  <c r="G33" i="86"/>
  <c r="G36" i="86"/>
  <c r="G38" i="86"/>
  <c r="E40" i="86"/>
  <c r="G40" i="86"/>
  <c r="B41" i="86"/>
  <c r="D44" i="86"/>
  <c r="F44" i="86"/>
  <c r="H21" i="86"/>
  <c r="C28" i="86"/>
  <c r="C54" i="86" s="1"/>
  <c r="E28" i="86"/>
  <c r="E54" i="86" s="1"/>
  <c r="D29" i="86"/>
  <c r="C30" i="86"/>
  <c r="E30" i="86"/>
  <c r="D31" i="86"/>
  <c r="C32" i="86"/>
  <c r="E32" i="86"/>
  <c r="D33" i="86"/>
  <c r="D36" i="86"/>
  <c r="D38" i="86"/>
  <c r="D40" i="86"/>
  <c r="C44" i="86"/>
  <c r="E44" i="86"/>
  <c r="D34" i="85"/>
  <c r="F34" i="85"/>
  <c r="F55" i="85"/>
  <c r="C34" i="85"/>
  <c r="E34" i="85"/>
  <c r="G34" i="85"/>
  <c r="H10" i="85"/>
  <c r="H34" i="85" s="1"/>
  <c r="B23" i="85"/>
  <c r="B47" i="85" s="1"/>
  <c r="D23" i="85"/>
  <c r="F23" i="85"/>
  <c r="C29" i="85"/>
  <c r="C55" i="85"/>
  <c r="E29" i="85"/>
  <c r="E55" i="85" s="1"/>
  <c r="G29" i="85"/>
  <c r="G55" i="85" s="1"/>
  <c r="C31" i="85"/>
  <c r="E31" i="85"/>
  <c r="G31" i="85"/>
  <c r="C33" i="85"/>
  <c r="E33" i="85"/>
  <c r="G33" i="85"/>
  <c r="D37" i="85"/>
  <c r="F37" i="85"/>
  <c r="D39" i="85"/>
  <c r="F39" i="85"/>
  <c r="B41" i="85"/>
  <c r="F41" i="85" s="1"/>
  <c r="G23" i="85"/>
  <c r="D29" i="85"/>
  <c r="D55" i="85" s="1"/>
  <c r="D31" i="85"/>
  <c r="D33" i="85"/>
  <c r="D36" i="85"/>
  <c r="C37" i="85"/>
  <c r="E37" i="85"/>
  <c r="D38" i="85"/>
  <c r="C39" i="85"/>
  <c r="E39" i="85"/>
  <c r="D40" i="85"/>
  <c r="C44" i="85"/>
  <c r="E44" i="85"/>
  <c r="B45" i="85"/>
  <c r="C34" i="84"/>
  <c r="E34" i="84"/>
  <c r="G34" i="84"/>
  <c r="F55" i="84"/>
  <c r="G56" i="84"/>
  <c r="D34" i="84"/>
  <c r="F34" i="84"/>
  <c r="H17" i="84"/>
  <c r="B23" i="84"/>
  <c r="B47" i="84" s="1"/>
  <c r="D23" i="84"/>
  <c r="F23" i="84"/>
  <c r="D28" i="84"/>
  <c r="F28" i="84"/>
  <c r="D30" i="84"/>
  <c r="D56" i="84" s="1"/>
  <c r="F30" i="84"/>
  <c r="F56" i="84" s="1"/>
  <c r="D32" i="84"/>
  <c r="F32" i="84"/>
  <c r="D37" i="84"/>
  <c r="F37" i="84"/>
  <c r="G38" i="84"/>
  <c r="D39" i="84"/>
  <c r="E40" i="84"/>
  <c r="E66" i="84" s="1"/>
  <c r="G40" i="84"/>
  <c r="G66" i="84" s="1"/>
  <c r="B41" i="84"/>
  <c r="C43" i="84"/>
  <c r="E43" i="84"/>
  <c r="G43" i="84"/>
  <c r="D44" i="84"/>
  <c r="F44" i="84"/>
  <c r="H21" i="84"/>
  <c r="C28" i="84"/>
  <c r="E28" i="84"/>
  <c r="D29" i="84"/>
  <c r="D55" i="84" s="1"/>
  <c r="C30" i="84"/>
  <c r="C56" i="84" s="1"/>
  <c r="E30" i="84"/>
  <c r="E56" i="84" s="1"/>
  <c r="D31" i="84"/>
  <c r="D57" i="84" s="1"/>
  <c r="C32" i="84"/>
  <c r="E32" i="84"/>
  <c r="D33" i="84"/>
  <c r="D36" i="84"/>
  <c r="C37" i="84"/>
  <c r="E37" i="84"/>
  <c r="D38" i="84"/>
  <c r="D40" i="84"/>
  <c r="D66" i="84" s="1"/>
  <c r="D43" i="84"/>
  <c r="C44" i="84"/>
  <c r="E44" i="84"/>
  <c r="B45" i="84"/>
  <c r="G45" i="84" s="1"/>
  <c r="D41" i="89"/>
  <c r="I45" i="87"/>
  <c r="H45" i="87"/>
  <c r="D34" i="87"/>
  <c r="F45" i="87"/>
  <c r="F41" i="86"/>
  <c r="G41" i="86"/>
  <c r="E45" i="85"/>
  <c r="G45" i="85"/>
  <c r="D41" i="86"/>
  <c r="V21" i="17"/>
  <c r="V14" i="2"/>
  <c r="I69" i="83"/>
  <c r="D69" i="83"/>
  <c r="I38" i="83"/>
  <c r="D38" i="83"/>
  <c r="F38" i="83"/>
  <c r="E38" i="83"/>
  <c r="K38" i="83"/>
  <c r="W11" i="2" s="1"/>
  <c r="G38" i="83"/>
  <c r="V10" i="17"/>
  <c r="K57" i="87"/>
  <c r="V6" i="17"/>
  <c r="K53" i="87"/>
  <c r="G53" i="87"/>
  <c r="H53" i="87"/>
  <c r="C38" i="83"/>
  <c r="C44" i="61"/>
  <c r="E44" i="61"/>
  <c r="G44" i="61"/>
  <c r="C32" i="61"/>
  <c r="E32" i="61"/>
  <c r="G32" i="61"/>
  <c r="I15" i="61"/>
  <c r="H43" i="61"/>
  <c r="P15" i="2" s="1"/>
  <c r="I13" i="61"/>
  <c r="H41" i="61"/>
  <c r="C50" i="49"/>
  <c r="C44" i="49"/>
  <c r="E44" i="49"/>
  <c r="G44" i="49"/>
  <c r="G36" i="49"/>
  <c r="C32" i="49"/>
  <c r="G32" i="49"/>
  <c r="G34" i="14"/>
  <c r="I9" i="14"/>
  <c r="H37" i="14"/>
  <c r="E43" i="15"/>
  <c r="C44" i="60"/>
  <c r="G44" i="60"/>
  <c r="C37" i="60"/>
  <c r="E37" i="60"/>
  <c r="G37" i="60"/>
  <c r="I37" i="60"/>
  <c r="C32" i="60"/>
  <c r="E32" i="60"/>
  <c r="G32" i="60"/>
  <c r="I32" i="60"/>
  <c r="G30" i="60"/>
  <c r="C28" i="60"/>
  <c r="E28" i="60"/>
  <c r="G28" i="60"/>
  <c r="I28" i="60"/>
  <c r="G44" i="47"/>
  <c r="C37" i="47"/>
  <c r="E37" i="47"/>
  <c r="G37" i="47"/>
  <c r="I37" i="47"/>
  <c r="G32" i="47"/>
  <c r="C30" i="47"/>
  <c r="E30" i="47"/>
  <c r="G30"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E36" i="21"/>
  <c r="G36" i="21"/>
  <c r="I36" i="21"/>
  <c r="C33" i="21"/>
  <c r="E33" i="21"/>
  <c r="G33" i="21"/>
  <c r="I33" i="21"/>
  <c r="C29" i="21"/>
  <c r="E29" i="21"/>
  <c r="G29" i="21"/>
  <c r="I29" i="21"/>
  <c r="L15" i="21"/>
  <c r="C64" i="21"/>
  <c r="E64" i="21"/>
  <c r="G64" i="21"/>
  <c r="I64" i="21"/>
  <c r="K64" i="21"/>
  <c r="L13" i="21"/>
  <c r="C62" i="21"/>
  <c r="E62" i="21"/>
  <c r="G62" i="21"/>
  <c r="I62" i="21"/>
  <c r="K62" i="21"/>
  <c r="C121" i="22"/>
  <c r="E121" i="22"/>
  <c r="G121" i="22"/>
  <c r="I121" i="22"/>
  <c r="B145" i="22"/>
  <c r="D121" i="22"/>
  <c r="H121" i="22"/>
  <c r="C119" i="22"/>
  <c r="E119" i="22"/>
  <c r="C117" i="22"/>
  <c r="E117" i="22"/>
  <c r="G117" i="22"/>
  <c r="I117" i="22"/>
  <c r="B141" i="22"/>
  <c r="D117" i="22"/>
  <c r="H117" i="22"/>
  <c r="C32" i="22"/>
  <c r="E32" i="22"/>
  <c r="G32" i="22"/>
  <c r="I32" i="22"/>
  <c r="D32" i="22"/>
  <c r="H32" i="22"/>
  <c r="B56" i="22"/>
  <c r="G30" i="22"/>
  <c r="I30" i="22"/>
  <c r="D23" i="30"/>
  <c r="D11" i="16"/>
  <c r="H56" i="30"/>
  <c r="J56" i="30"/>
  <c r="L6"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K10" i="32"/>
  <c r="C52" i="32"/>
  <c r="E52" i="32"/>
  <c r="G52" i="32"/>
  <c r="I52" i="32"/>
  <c r="K52" i="32"/>
  <c r="F52" i="32"/>
  <c r="J52" i="32"/>
  <c r="C43" i="59"/>
  <c r="E43" i="59"/>
  <c r="G43" i="59"/>
  <c r="D43" i="59"/>
  <c r="C41" i="59"/>
  <c r="G41" i="59"/>
  <c r="C39" i="59"/>
  <c r="G39" i="59"/>
  <c r="D39" i="59"/>
  <c r="D48" i="54"/>
  <c r="G48" i="54"/>
  <c r="C35" i="54"/>
  <c r="D35" i="54"/>
  <c r="F35" i="54"/>
  <c r="G35" i="54"/>
  <c r="C31" i="54"/>
  <c r="E31" i="54"/>
  <c r="G31" i="54"/>
  <c r="D31" i="54"/>
  <c r="C33" i="33"/>
  <c r="D33" i="33"/>
  <c r="F33" i="33"/>
  <c r="G33" i="33"/>
  <c r="G36" i="34"/>
  <c r="E36" i="34"/>
  <c r="C36" i="34"/>
  <c r="H31" i="42"/>
  <c r="H30" i="42"/>
  <c r="H31" i="43"/>
  <c r="B60" i="69"/>
  <c r="C39" i="73"/>
  <c r="E39" i="73"/>
  <c r="G39" i="73"/>
  <c r="D39" i="73"/>
  <c r="H39" i="73"/>
  <c r="F39" i="73"/>
  <c r="H18" i="59"/>
  <c r="E72" i="59" s="1"/>
  <c r="B58" i="75"/>
  <c r="C33" i="75"/>
  <c r="E33" i="75"/>
  <c r="G33" i="75"/>
  <c r="I33" i="75"/>
  <c r="D33" i="75"/>
  <c r="H33" i="75"/>
  <c r="F33" i="75"/>
  <c r="J33" i="75"/>
  <c r="C39" i="77"/>
  <c r="D39" i="77"/>
  <c r="H39" i="77"/>
  <c r="F39" i="77"/>
  <c r="C30" i="77"/>
  <c r="D30" i="77"/>
  <c r="H30" i="77"/>
  <c r="F30" i="77"/>
  <c r="F23" i="77"/>
  <c r="D23" i="77"/>
  <c r="D47" i="77" s="1"/>
  <c r="B45" i="77"/>
  <c r="B71" i="77"/>
  <c r="J36" i="79"/>
  <c r="U9" i="2" s="1"/>
  <c r="C36" i="79"/>
  <c r="E36" i="79"/>
  <c r="G36" i="79"/>
  <c r="D36" i="79"/>
  <c r="H36" i="79"/>
  <c r="J45" i="79"/>
  <c r="U17" i="2" s="1"/>
  <c r="D45" i="79"/>
  <c r="F45" i="79"/>
  <c r="E45" i="79"/>
  <c r="C45" i="79"/>
  <c r="J50" i="79"/>
  <c r="U21" i="2" s="1"/>
  <c r="C50" i="79"/>
  <c r="E50" i="79"/>
  <c r="G50" i="79"/>
  <c r="D50" i="79"/>
  <c r="B51" i="79"/>
  <c r="F50" i="79"/>
  <c r="J4" i="79"/>
  <c r="I10" i="79"/>
  <c r="J8" i="79"/>
  <c r="I36" i="79"/>
  <c r="I63" i="79" s="1"/>
  <c r="J6" i="79"/>
  <c r="I34" i="79"/>
  <c r="I45" i="79"/>
  <c r="J17" i="79"/>
  <c r="J22" i="79"/>
  <c r="I23" i="79"/>
  <c r="I50" i="79"/>
  <c r="J44" i="83"/>
  <c r="E71" i="83" s="1"/>
  <c r="K16" i="83"/>
  <c r="I76" i="83"/>
  <c r="V20" i="2"/>
  <c r="F28" i="85"/>
  <c r="F54" i="85" s="1"/>
  <c r="C28" i="85"/>
  <c r="C54" i="85" s="1"/>
  <c r="E28" i="85"/>
  <c r="E54" i="85" s="1"/>
  <c r="F30" i="85"/>
  <c r="C30" i="85"/>
  <c r="C56" i="85" s="1"/>
  <c r="E30" i="85"/>
  <c r="G32" i="85"/>
  <c r="E32" i="85"/>
  <c r="F36" i="85"/>
  <c r="H36" i="85"/>
  <c r="F62" i="85" s="1"/>
  <c r="F38" i="85"/>
  <c r="H38" i="85"/>
  <c r="H64" i="85" s="1"/>
  <c r="F40" i="85"/>
  <c r="H40" i="85"/>
  <c r="H36" i="86"/>
  <c r="H17" i="86"/>
  <c r="K28" i="87"/>
  <c r="K10" i="87"/>
  <c r="K34" i="87" s="1"/>
  <c r="K58" i="87" s="1"/>
  <c r="K38" i="87"/>
  <c r="K17" i="87"/>
  <c r="W6" i="17"/>
  <c r="K53" i="88"/>
  <c r="X14" i="17"/>
  <c r="K61" i="89"/>
  <c r="H10" i="84"/>
  <c r="E57" i="84"/>
  <c r="C66" i="84"/>
  <c r="C57" i="84"/>
  <c r="H21" i="85"/>
  <c r="F44" i="85"/>
  <c r="D44" i="85"/>
  <c r="G40" i="85"/>
  <c r="G66" i="85" s="1"/>
  <c r="E40" i="85"/>
  <c r="C40" i="85"/>
  <c r="G38" i="85"/>
  <c r="E38" i="85"/>
  <c r="C38" i="85"/>
  <c r="G36" i="85"/>
  <c r="E36" i="85"/>
  <c r="C36" i="85"/>
  <c r="F32" i="85"/>
  <c r="D32" i="85"/>
  <c r="D30" i="85"/>
  <c r="D28" i="85"/>
  <c r="D54" i="85" s="1"/>
  <c r="G30" i="85"/>
  <c r="G28" i="85"/>
  <c r="G54" i="85" s="1"/>
  <c r="V16" i="17"/>
  <c r="K63" i="87"/>
  <c r="G34" i="87"/>
  <c r="D53" i="88"/>
  <c r="C53" i="88"/>
  <c r="J53" i="88"/>
  <c r="F61" i="89"/>
  <c r="G61" i="89"/>
  <c r="V8" i="17"/>
  <c r="K55" i="87"/>
  <c r="E76" i="83"/>
  <c r="C76" i="83"/>
  <c r="V9" i="2"/>
  <c r="I63" i="83"/>
  <c r="G63" i="83"/>
  <c r="U10" i="3"/>
  <c r="J18" i="83"/>
  <c r="K18" i="83" s="1"/>
  <c r="H21" i="18"/>
  <c r="G53" i="76"/>
  <c r="G63" i="76"/>
  <c r="E68" i="76"/>
  <c r="U21" i="17"/>
  <c r="K53" i="76"/>
  <c r="F68" i="76"/>
  <c r="C34" i="76"/>
  <c r="H34" i="76"/>
  <c r="F55" i="76"/>
  <c r="F45" i="75"/>
  <c r="G30" i="77"/>
  <c r="G56" i="77" s="1"/>
  <c r="G39" i="77"/>
  <c r="I32" i="79"/>
  <c r="D59" i="79" s="1"/>
  <c r="C78" i="66"/>
  <c r="E78" i="66"/>
  <c r="G78" i="66"/>
  <c r="E77" i="66"/>
  <c r="G77" i="66"/>
  <c r="C76" i="66"/>
  <c r="E76" i="66"/>
  <c r="G76" i="66"/>
  <c r="C73" i="66"/>
  <c r="C72" i="66"/>
  <c r="G72" i="66"/>
  <c r="E71" i="66"/>
  <c r="G71" i="66"/>
  <c r="C70" i="66"/>
  <c r="E70" i="66"/>
  <c r="G70" i="66"/>
  <c r="C68" i="66"/>
  <c r="E68" i="66"/>
  <c r="G68" i="66"/>
  <c r="E65" i="66"/>
  <c r="G65" i="66"/>
  <c r="C64" i="66"/>
  <c r="E64" i="66"/>
  <c r="G64" i="66"/>
  <c r="C63" i="66"/>
  <c r="C62" i="66"/>
  <c r="G62" i="66"/>
  <c r="E61" i="66"/>
  <c r="G61" i="66"/>
  <c r="C60" i="66"/>
  <c r="E60" i="66"/>
  <c r="G60" i="66"/>
  <c r="E49" i="61"/>
  <c r="G49" i="61"/>
  <c r="D44" i="61"/>
  <c r="C34" i="61"/>
  <c r="E34" i="61"/>
  <c r="G34" i="61"/>
  <c r="H32" i="61"/>
  <c r="D32" i="61"/>
  <c r="C49" i="56"/>
  <c r="E49" i="56"/>
  <c r="G49" i="56"/>
  <c r="C37" i="56"/>
  <c r="C35" i="56"/>
  <c r="E35" i="56"/>
  <c r="G35" i="56"/>
  <c r="G33" i="56"/>
  <c r="I22" i="56"/>
  <c r="I16" i="56"/>
  <c r="H44" i="56"/>
  <c r="I8" i="56"/>
  <c r="H36" i="56"/>
  <c r="O9" i="2" s="1"/>
  <c r="I6" i="56"/>
  <c r="H34" i="56"/>
  <c r="I4" i="56"/>
  <c r="H32" i="56"/>
  <c r="C59" i="56"/>
  <c r="D50" i="49"/>
  <c r="B46" i="49"/>
  <c r="E46" i="49" s="1"/>
  <c r="D44" i="49"/>
  <c r="C42" i="49"/>
  <c r="E42" i="49"/>
  <c r="G42" i="49"/>
  <c r="H36" i="49"/>
  <c r="D36" i="49"/>
  <c r="H32" i="49"/>
  <c r="N5" i="2" s="1"/>
  <c r="C44" i="4"/>
  <c r="E44" i="4"/>
  <c r="G44" i="4"/>
  <c r="C42" i="4"/>
  <c r="E42" i="4"/>
  <c r="G42" i="4"/>
  <c r="C36" i="4"/>
  <c r="E36" i="4"/>
  <c r="G36" i="4"/>
  <c r="C34" i="4"/>
  <c r="E34" i="4"/>
  <c r="G34" i="4"/>
  <c r="E76" i="5"/>
  <c r="C64" i="5"/>
  <c r="G64" i="5"/>
  <c r="E63" i="5"/>
  <c r="C60" i="5"/>
  <c r="G60" i="5"/>
  <c r="G59" i="5"/>
  <c r="H12" i="9"/>
  <c r="I12" i="9" s="1"/>
  <c r="E43" i="13"/>
  <c r="G43" i="13"/>
  <c r="D36" i="13"/>
  <c r="H36" i="13"/>
  <c r="E36" i="13"/>
  <c r="C33" i="13"/>
  <c r="E33" i="13"/>
  <c r="G33" i="13"/>
  <c r="B38" i="13"/>
  <c r="F38" i="13" s="1"/>
  <c r="C45" i="14"/>
  <c r="E45" i="14"/>
  <c r="G45" i="14"/>
  <c r="C41" i="14"/>
  <c r="E41" i="14"/>
  <c r="G41" i="14"/>
  <c r="C32" i="14"/>
  <c r="F32" i="14"/>
  <c r="I16" i="14"/>
  <c r="I14" i="14"/>
  <c r="H42" i="14"/>
  <c r="I6" i="14"/>
  <c r="C45" i="15"/>
  <c r="E45" i="15"/>
  <c r="G45" i="15"/>
  <c r="H43" i="15"/>
  <c r="B15" i="2" s="1"/>
  <c r="C41" i="15"/>
  <c r="E41" i="15"/>
  <c r="G41" i="15"/>
  <c r="C35" i="15"/>
  <c r="E35" i="15"/>
  <c r="G35" i="15"/>
  <c r="C32" i="15"/>
  <c r="F32" i="15"/>
  <c r="I16" i="15"/>
  <c r="H44" i="15"/>
  <c r="I14" i="15"/>
  <c r="I6" i="15"/>
  <c r="H34" i="15"/>
  <c r="G26" i="17"/>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B54" i="47"/>
  <c r="H53" i="47"/>
  <c r="D53" i="47"/>
  <c r="B52" i="47"/>
  <c r="D44" i="47"/>
  <c r="C43" i="47"/>
  <c r="E43" i="47"/>
  <c r="G43" i="47"/>
  <c r="I43" i="47"/>
  <c r="G40" i="47"/>
  <c r="H39" i="47"/>
  <c r="D39" i="47"/>
  <c r="C38" i="47"/>
  <c r="G38" i="47"/>
  <c r="H37" i="47"/>
  <c r="D37" i="47"/>
  <c r="G36" i="47"/>
  <c r="C33" i="47"/>
  <c r="H32" i="47"/>
  <c r="D32" i="47"/>
  <c r="C31" i="47"/>
  <c r="G31" i="47"/>
  <c r="H30" i="47"/>
  <c r="D30" i="47"/>
  <c r="H28" i="47"/>
  <c r="D28" i="47"/>
  <c r="G23" i="47"/>
  <c r="C23" i="47"/>
  <c r="D16" i="18" s="1"/>
  <c r="L19" i="47"/>
  <c r="K21" i="47"/>
  <c r="C69" i="47"/>
  <c r="E69" i="47"/>
  <c r="G69" i="47"/>
  <c r="I69" i="47"/>
  <c r="K69" i="47"/>
  <c r="J23" i="47"/>
  <c r="K16" i="18" s="1"/>
  <c r="H23" i="47"/>
  <c r="F23" i="47"/>
  <c r="G16" i="18" s="1"/>
  <c r="D23" i="47"/>
  <c r="B23" i="47"/>
  <c r="L8" i="47"/>
  <c r="C56" i="47"/>
  <c r="E56" i="47"/>
  <c r="G56" i="47"/>
  <c r="I56" i="47"/>
  <c r="K56" i="47"/>
  <c r="L6" i="47"/>
  <c r="C54" i="47"/>
  <c r="E54" i="47"/>
  <c r="G54" i="47"/>
  <c r="I54" i="47"/>
  <c r="K54" i="47"/>
  <c r="L4" i="47"/>
  <c r="K10" i="47"/>
  <c r="C52" i="47"/>
  <c r="E52" i="47"/>
  <c r="G52" i="47"/>
  <c r="I52" i="47"/>
  <c r="K52" i="47"/>
  <c r="H64" i="21"/>
  <c r="D64" i="21"/>
  <c r="H62" i="21"/>
  <c r="D62"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16" i="21"/>
  <c r="C65" i="21"/>
  <c r="E65" i="21"/>
  <c r="G65" i="21"/>
  <c r="I65" i="21"/>
  <c r="K65" i="21"/>
  <c r="L14" i="21"/>
  <c r="C63" i="21"/>
  <c r="E63" i="21"/>
  <c r="G63" i="21"/>
  <c r="I63" i="21"/>
  <c r="K63" i="21"/>
  <c r="L12" i="21"/>
  <c r="K17" i="21"/>
  <c r="E66" i="21" s="1"/>
  <c r="C61" i="21"/>
  <c r="E61" i="21"/>
  <c r="G61" i="21"/>
  <c r="I61" i="21"/>
  <c r="K61" i="21"/>
  <c r="F121" i="22"/>
  <c r="F119" i="22"/>
  <c r="F117" i="22"/>
  <c r="J112" i="22"/>
  <c r="F134" i="22"/>
  <c r="K110" i="22"/>
  <c r="K158" i="22"/>
  <c r="F32" i="22"/>
  <c r="F30"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4" i="18" s="1"/>
  <c r="F43" i="59"/>
  <c r="F41" i="59"/>
  <c r="C47" i="54"/>
  <c r="F47" i="54"/>
  <c r="B49" i="54"/>
  <c r="C49" i="54" s="1"/>
  <c r="D47" i="54"/>
  <c r="E47" i="54"/>
  <c r="E35" i="54"/>
  <c r="F31" i="54"/>
  <c r="H10" i="48"/>
  <c r="F64" i="48" s="1"/>
  <c r="E33" i="33"/>
  <c r="C32" i="33"/>
  <c r="F32" i="33"/>
  <c r="D32" i="33"/>
  <c r="G32" i="33"/>
  <c r="G25" i="34"/>
  <c r="H52" i="18" s="1"/>
  <c r="E25" i="34"/>
  <c r="C25" i="34"/>
  <c r="D52" i="18" s="1"/>
  <c r="B60" i="42"/>
  <c r="F46" i="42"/>
  <c r="C46" i="42"/>
  <c r="G46" i="42"/>
  <c r="B67" i="44"/>
  <c r="H41" i="44"/>
  <c r="D24" i="44"/>
  <c r="I18" i="67"/>
  <c r="B25" i="67"/>
  <c r="I25" i="67" s="1"/>
  <c r="B58" i="68"/>
  <c r="C44" i="73"/>
  <c r="E44" i="73"/>
  <c r="G44" i="73"/>
  <c r="D44" i="73"/>
  <c r="F44" i="73"/>
  <c r="C29" i="73"/>
  <c r="D29" i="73"/>
  <c r="H29" i="73"/>
  <c r="F29" i="73"/>
  <c r="H18" i="54"/>
  <c r="H21" i="73"/>
  <c r="H44" i="73"/>
  <c r="D70" i="73" s="1"/>
  <c r="G34" i="73"/>
  <c r="G23" i="73"/>
  <c r="H59" i="18" s="1"/>
  <c r="E34" i="73"/>
  <c r="E23" i="73"/>
  <c r="B41" i="69"/>
  <c r="D41" i="69" s="1"/>
  <c r="B67" i="69"/>
  <c r="D40" i="71"/>
  <c r="F40" i="71"/>
  <c r="H40" i="71"/>
  <c r="J40" i="71"/>
  <c r="B64" i="71"/>
  <c r="K40" i="71"/>
  <c r="E40" i="71"/>
  <c r="I40" i="71"/>
  <c r="C40" i="71"/>
  <c r="B41" i="71"/>
  <c r="D36" i="71"/>
  <c r="F36" i="71"/>
  <c r="F60" i="71" s="1"/>
  <c r="H36" i="71"/>
  <c r="H60" i="71" s="1"/>
  <c r="J36" i="71"/>
  <c r="J60" i="71" s="1"/>
  <c r="E36" i="71"/>
  <c r="I36" i="71"/>
  <c r="I60" i="71" s="1"/>
  <c r="C36" i="71"/>
  <c r="C60" i="71" s="1"/>
  <c r="B60" i="71"/>
  <c r="R5" i="2"/>
  <c r="G59" i="67"/>
  <c r="R20" i="2"/>
  <c r="H76" i="67"/>
  <c r="D37" i="67"/>
  <c r="F37" i="67"/>
  <c r="E37" i="67"/>
  <c r="D35" i="67"/>
  <c r="F35" i="67"/>
  <c r="E35" i="67"/>
  <c r="B38" i="67"/>
  <c r="F38" i="67" s="1"/>
  <c r="F45" i="67"/>
  <c r="H45" i="67"/>
  <c r="R17" i="2" s="1"/>
  <c r="F43" i="67"/>
  <c r="C43" i="67"/>
  <c r="D49" i="67"/>
  <c r="D76" i="67" s="1"/>
  <c r="F49" i="67"/>
  <c r="F76" i="67" s="1"/>
  <c r="E49" i="67"/>
  <c r="E76" i="67" s="1"/>
  <c r="I23" i="75"/>
  <c r="I45" i="75"/>
  <c r="C23" i="75"/>
  <c r="F23" i="75"/>
  <c r="D23" i="75"/>
  <c r="K17" i="75"/>
  <c r="K36" i="75"/>
  <c r="C30" i="76"/>
  <c r="F30" i="76"/>
  <c r="J30" i="76"/>
  <c r="D30" i="76"/>
  <c r="H30" i="76"/>
  <c r="K30" i="76"/>
  <c r="K126" i="22"/>
  <c r="C122" i="22"/>
  <c r="E122" i="22"/>
  <c r="G122" i="22"/>
  <c r="I122" i="22"/>
  <c r="B146" i="22"/>
  <c r="E120" i="22"/>
  <c r="I120" i="22"/>
  <c r="C118" i="22"/>
  <c r="E118" i="22"/>
  <c r="G118" i="22"/>
  <c r="I118" i="22"/>
  <c r="B142" i="22"/>
  <c r="K106" i="22"/>
  <c r="I112" i="22"/>
  <c r="G112" i="22"/>
  <c r="E112" i="22"/>
  <c r="C33" i="22"/>
  <c r="G33" i="22"/>
  <c r="C31"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H14" i="18" s="1"/>
  <c r="E23" i="22"/>
  <c r="C23" i="22"/>
  <c r="C30" i="30"/>
  <c r="E30" i="30"/>
  <c r="G30" i="30"/>
  <c r="I30" i="30"/>
  <c r="B54" i="30"/>
  <c r="C28" i="30"/>
  <c r="F28" i="30"/>
  <c r="I28" i="30"/>
  <c r="B34" i="30"/>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I23" i="31"/>
  <c r="G23" i="31"/>
  <c r="E23" i="31"/>
  <c r="F5" i="18" s="1"/>
  <c r="C23" i="31"/>
  <c r="D5" i="18" s="1"/>
  <c r="L9" i="31"/>
  <c r="C57" i="31"/>
  <c r="E57" i="31"/>
  <c r="G57" i="31"/>
  <c r="I57" i="31"/>
  <c r="K57" i="31"/>
  <c r="L7" i="31"/>
  <c r="C55" i="31"/>
  <c r="E55" i="31"/>
  <c r="G55" i="31"/>
  <c r="I55" i="31"/>
  <c r="K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G23" i="32"/>
  <c r="H4" i="18" s="1"/>
  <c r="E23" i="32"/>
  <c r="C23" i="32"/>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4" i="48"/>
  <c r="D34" i="48"/>
  <c r="F34" i="48"/>
  <c r="C33" i="48"/>
  <c r="F33" i="48"/>
  <c r="C30" i="48"/>
  <c r="D30" i="48"/>
  <c r="F30" i="48"/>
  <c r="H18" i="48"/>
  <c r="C47" i="33"/>
  <c r="D47" i="33"/>
  <c r="F47" i="33"/>
  <c r="B75" i="33"/>
  <c r="C41" i="33"/>
  <c r="D41" i="33"/>
  <c r="F41" i="33"/>
  <c r="C40" i="33"/>
  <c r="F40" i="33"/>
  <c r="C35" i="33"/>
  <c r="D35" i="33"/>
  <c r="F35" i="33"/>
  <c r="H40" i="34"/>
  <c r="H18" i="34"/>
  <c r="C44" i="34"/>
  <c r="E46" i="40"/>
  <c r="G42" i="40"/>
  <c r="E42" i="40"/>
  <c r="C42" i="40"/>
  <c r="G35" i="40"/>
  <c r="E35" i="40"/>
  <c r="C35" i="40"/>
  <c r="B67" i="42"/>
  <c r="H44" i="42"/>
  <c r="C69" i="42" s="1"/>
  <c r="H41" i="42"/>
  <c r="F66" i="42" s="1"/>
  <c r="H37" i="42"/>
  <c r="C62" i="42" s="1"/>
  <c r="H33" i="42"/>
  <c r="E58" i="42"/>
  <c r="H39" i="43"/>
  <c r="E64" i="43" s="1"/>
  <c r="H29" i="43"/>
  <c r="E66" i="44"/>
  <c r="H38" i="44"/>
  <c r="H34" i="44"/>
  <c r="F59" i="44" s="1"/>
  <c r="H30" i="44"/>
  <c r="D55" i="44"/>
  <c r="C24" i="44"/>
  <c r="D42" i="18" s="1"/>
  <c r="R7" i="2"/>
  <c r="C61" i="67"/>
  <c r="E61" i="67"/>
  <c r="G61" i="67"/>
  <c r="D28" i="69"/>
  <c r="C28" i="69"/>
  <c r="C54" i="69" s="1"/>
  <c r="G28" i="69"/>
  <c r="G54" i="69" s="1"/>
  <c r="C40" i="69"/>
  <c r="E40" i="69"/>
  <c r="G40" i="69"/>
  <c r="F40" i="69"/>
  <c r="C38" i="69"/>
  <c r="E38" i="69"/>
  <c r="G38" i="69"/>
  <c r="D38" i="69"/>
  <c r="H38" i="69"/>
  <c r="C36" i="69"/>
  <c r="E36" i="69"/>
  <c r="G36" i="69"/>
  <c r="F36" i="69"/>
  <c r="D33" i="69"/>
  <c r="C31" i="69"/>
  <c r="E31" i="69"/>
  <c r="G31" i="69"/>
  <c r="F31" i="69"/>
  <c r="C25" i="54"/>
  <c r="D55" i="18" s="1"/>
  <c r="H10" i="54"/>
  <c r="B25" i="54"/>
  <c r="B64" i="54"/>
  <c r="B45" i="68"/>
  <c r="D45" i="68" s="1"/>
  <c r="K44" i="68"/>
  <c r="R21" i="17" s="1"/>
  <c r="C44" i="68"/>
  <c r="C68" i="68" s="1"/>
  <c r="E44" i="68"/>
  <c r="G44" i="68"/>
  <c r="I44" i="68"/>
  <c r="H43" i="72"/>
  <c r="E70" i="72" s="1"/>
  <c r="I15" i="72"/>
  <c r="H18" i="72"/>
  <c r="I18" i="72" s="1"/>
  <c r="H41" i="72"/>
  <c r="I13" i="72"/>
  <c r="C29" i="75"/>
  <c r="E29" i="75"/>
  <c r="E53" i="75" s="1"/>
  <c r="G29" i="75"/>
  <c r="I29" i="75"/>
  <c r="D29" i="75"/>
  <c r="H29" i="75"/>
  <c r="F29" i="75"/>
  <c r="C44" i="76"/>
  <c r="C68" i="76" s="1"/>
  <c r="B68" i="76"/>
  <c r="J44" i="76"/>
  <c r="J68" i="76" s="1"/>
  <c r="C36" i="76"/>
  <c r="C60" i="76"/>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J23" i="60"/>
  <c r="K18" i="18" s="1"/>
  <c r="I23" i="60"/>
  <c r="J18" i="18" s="1"/>
  <c r="H23" i="60"/>
  <c r="I18" i="18" s="1"/>
  <c r="G23" i="60"/>
  <c r="F23" i="60"/>
  <c r="E23" i="60"/>
  <c r="D23" i="60"/>
  <c r="C23" i="55"/>
  <c r="D17" i="18" s="1"/>
  <c r="B23" i="68"/>
  <c r="R24" i="16" s="1"/>
  <c r="H38" i="73"/>
  <c r="H64" i="73" s="1"/>
  <c r="H17" i="73"/>
  <c r="D23" i="73"/>
  <c r="E59" i="18" s="1"/>
  <c r="C34" i="73"/>
  <c r="C23" i="73"/>
  <c r="D59" i="18" s="1"/>
  <c r="D144" i="18" s="1"/>
  <c r="H23" i="69"/>
  <c r="I58" i="18" s="1"/>
  <c r="G23" i="69"/>
  <c r="H58" i="18" s="1"/>
  <c r="G45" i="69"/>
  <c r="F23" i="69"/>
  <c r="E23" i="69"/>
  <c r="F58" i="18" s="1"/>
  <c r="E45" i="69"/>
  <c r="D23" i="69"/>
  <c r="E58" i="18" s="1"/>
  <c r="C23" i="69"/>
  <c r="D58" i="18" s="1"/>
  <c r="C45" i="69"/>
  <c r="B25" i="59"/>
  <c r="B79" i="59" s="1"/>
  <c r="B41" i="68"/>
  <c r="K36" i="68"/>
  <c r="C60" i="68" s="1"/>
  <c r="C36" i="68"/>
  <c r="D36" i="68"/>
  <c r="E36" i="68"/>
  <c r="F36" i="68"/>
  <c r="F60" i="68" s="1"/>
  <c r="G36" i="68"/>
  <c r="H36" i="68"/>
  <c r="I36" i="68"/>
  <c r="J36" i="68"/>
  <c r="J60" i="68" s="1"/>
  <c r="K33" i="71"/>
  <c r="D33" i="71"/>
  <c r="F33" i="71"/>
  <c r="H33" i="71"/>
  <c r="H57" i="71" s="1"/>
  <c r="J33" i="71"/>
  <c r="K31" i="71"/>
  <c r="D31" i="71"/>
  <c r="F31" i="71"/>
  <c r="H31" i="71"/>
  <c r="J31" i="71"/>
  <c r="B34" i="7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D64" i="72"/>
  <c r="F64" i="72"/>
  <c r="H64" i="72"/>
  <c r="H10" i="72"/>
  <c r="C43" i="75"/>
  <c r="C67" i="75" s="1"/>
  <c r="F43" i="75"/>
  <c r="F67" i="75" s="1"/>
  <c r="J43" i="75"/>
  <c r="J67" i="75" s="1"/>
  <c r="D43" i="75"/>
  <c r="D67" i="75" s="1"/>
  <c r="C31" i="75"/>
  <c r="E31" i="75"/>
  <c r="E55" i="75" s="1"/>
  <c r="G31" i="75"/>
  <c r="I31" i="75"/>
  <c r="I55" i="75" s="1"/>
  <c r="D31" i="75"/>
  <c r="H31" i="75"/>
  <c r="C28" i="75"/>
  <c r="D28" i="75"/>
  <c r="F28" i="75"/>
  <c r="F52" i="75"/>
  <c r="H28" i="75"/>
  <c r="J28" i="75"/>
  <c r="B34" i="75"/>
  <c r="G28" i="75"/>
  <c r="G52" i="75" s="1"/>
  <c r="K28" i="75"/>
  <c r="C37" i="76"/>
  <c r="C61" i="76" s="1"/>
  <c r="F37" i="76"/>
  <c r="F61" i="76" s="1"/>
  <c r="J37" i="76"/>
  <c r="J61" i="76" s="1"/>
  <c r="B61" i="76"/>
  <c r="D37" i="76"/>
  <c r="D61" i="76" s="1"/>
  <c r="C33" i="76"/>
  <c r="C57" i="76" s="1"/>
  <c r="J33" i="76"/>
  <c r="J57" i="76" s="1"/>
  <c r="F33" i="76"/>
  <c r="C29" i="76"/>
  <c r="C53" i="76" s="1"/>
  <c r="J29" i="76"/>
  <c r="J53" i="76" s="1"/>
  <c r="F29" i="76"/>
  <c r="F53" i="76" s="1"/>
  <c r="C29" i="77"/>
  <c r="G29" i="77"/>
  <c r="E29" i="77"/>
  <c r="G23" i="77"/>
  <c r="G47" i="77" s="1"/>
  <c r="C45" i="78"/>
  <c r="E45" i="78"/>
  <c r="G45" i="78"/>
  <c r="C38" i="78"/>
  <c r="E38" i="78"/>
  <c r="G38" i="78"/>
  <c r="D38" i="78"/>
  <c r="H38" i="78"/>
  <c r="H64" i="78" s="1"/>
  <c r="D23" i="78"/>
  <c r="D45" i="78"/>
  <c r="H28" i="78"/>
  <c r="H54" i="78" s="1"/>
  <c r="C44" i="75"/>
  <c r="C68" i="75"/>
  <c r="J44" i="75"/>
  <c r="J68" i="75" s="1"/>
  <c r="C38" i="75"/>
  <c r="E38" i="75"/>
  <c r="G38" i="75"/>
  <c r="I38" i="75"/>
  <c r="C36" i="75"/>
  <c r="C60" i="75"/>
  <c r="E36" i="75"/>
  <c r="G36" i="75"/>
  <c r="G60" i="75" s="1"/>
  <c r="I36" i="75"/>
  <c r="T22" i="16"/>
  <c r="AE22" i="16" s="1"/>
  <c r="B23" i="75"/>
  <c r="T24" i="16" s="1"/>
  <c r="AE24" i="16" s="1"/>
  <c r="K33" i="75"/>
  <c r="K31" i="75"/>
  <c r="T8" i="17" s="1"/>
  <c r="K10" i="75"/>
  <c r="K29" i="75"/>
  <c r="B58" i="76"/>
  <c r="C43" i="76"/>
  <c r="C67" i="76" s="1"/>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K34" i="76" s="1"/>
  <c r="B60" i="77"/>
  <c r="C44" i="77"/>
  <c r="C70" i="77" s="1"/>
  <c r="D44" i="77"/>
  <c r="C43" i="77"/>
  <c r="G43" i="77"/>
  <c r="G69" i="77" s="1"/>
  <c r="C40" i="77"/>
  <c r="E40" i="77"/>
  <c r="G40" i="77"/>
  <c r="C36" i="77"/>
  <c r="E36" i="77"/>
  <c r="G36" i="77"/>
  <c r="C31" i="77"/>
  <c r="E31" i="77"/>
  <c r="G31" i="77"/>
  <c r="C28" i="77"/>
  <c r="E28" i="77"/>
  <c r="G28" i="77"/>
  <c r="H21" i="77"/>
  <c r="H45" i="77" s="1"/>
  <c r="H71" i="77" s="1"/>
  <c r="H44" i="77"/>
  <c r="H17" i="77"/>
  <c r="H41" i="77" s="1"/>
  <c r="H28" i="77"/>
  <c r="H10" i="77"/>
  <c r="C43" i="78"/>
  <c r="E43" i="78"/>
  <c r="G43" i="78"/>
  <c r="C36" i="78"/>
  <c r="E36" i="78"/>
  <c r="G36" i="78"/>
  <c r="C33" i="78"/>
  <c r="E33" i="78"/>
  <c r="G33" i="78"/>
  <c r="C31" i="78"/>
  <c r="E31" i="78"/>
  <c r="G31" i="78"/>
  <c r="C29" i="78"/>
  <c r="D29" i="78"/>
  <c r="G29" i="78"/>
  <c r="H17" i="78"/>
  <c r="G25" i="79"/>
  <c r="T10" i="3" s="1"/>
  <c r="H32" i="79"/>
  <c r="H59" i="79" s="1"/>
  <c r="C32" i="79"/>
  <c r="C59" i="79" s="1"/>
  <c r="E32" i="79"/>
  <c r="E59" i="79"/>
  <c r="G32" i="79"/>
  <c r="G59" i="79" s="1"/>
  <c r="B38" i="79"/>
  <c r="C38" i="79" s="1"/>
  <c r="F32" i="79"/>
  <c r="F59" i="79" s="1"/>
  <c r="J34" i="79"/>
  <c r="U7" i="2" s="1"/>
  <c r="C34" i="79"/>
  <c r="C61" i="79" s="1"/>
  <c r="E34" i="79"/>
  <c r="E61" i="79" s="1"/>
  <c r="G34" i="79"/>
  <c r="G61" i="79"/>
  <c r="D34" i="79"/>
  <c r="D61" i="79" s="1"/>
  <c r="J43" i="79"/>
  <c r="U15" i="2" s="1"/>
  <c r="D43" i="79"/>
  <c r="F43" i="79"/>
  <c r="B46" i="79"/>
  <c r="D46" i="79" s="1"/>
  <c r="E43" i="79"/>
  <c r="H30" i="85"/>
  <c r="H56" i="85" s="1"/>
  <c r="V21" i="2"/>
  <c r="I77" i="83"/>
  <c r="H32" i="85"/>
  <c r="F58" i="85" s="1"/>
  <c r="X5" i="17"/>
  <c r="K52" i="89"/>
  <c r="X21" i="17"/>
  <c r="K68" i="89"/>
  <c r="B65" i="89"/>
  <c r="W21" i="17"/>
  <c r="W16" i="17"/>
  <c r="W14" i="17"/>
  <c r="K62" i="89"/>
  <c r="I44" i="87"/>
  <c r="I68" i="87" s="1"/>
  <c r="G44" i="87"/>
  <c r="G68" i="87" s="1"/>
  <c r="E44" i="87"/>
  <c r="E68" i="87" s="1"/>
  <c r="I40" i="87"/>
  <c r="G40" i="87"/>
  <c r="E40" i="87"/>
  <c r="G37" i="87"/>
  <c r="G61" i="87" s="1"/>
  <c r="E37" i="87"/>
  <c r="E32" i="87"/>
  <c r="J31" i="87"/>
  <c r="J55" i="87" s="1"/>
  <c r="F31" i="87"/>
  <c r="F55" i="87" s="1"/>
  <c r="J53" i="75"/>
  <c r="S16" i="2"/>
  <c r="G71" i="72"/>
  <c r="I45" i="71"/>
  <c r="E18" i="18"/>
  <c r="G18" i="18"/>
  <c r="J17" i="18"/>
  <c r="D68" i="72"/>
  <c r="F68" i="72"/>
  <c r="H68" i="72"/>
  <c r="S13" i="2"/>
  <c r="E68" i="72"/>
  <c r="I10" i="54"/>
  <c r="C68" i="72"/>
  <c r="C64" i="69"/>
  <c r="E55" i="44"/>
  <c r="F55" i="44"/>
  <c r="C59" i="44"/>
  <c r="E59" i="44"/>
  <c r="D59" i="44"/>
  <c r="F54" i="43"/>
  <c r="F69" i="42"/>
  <c r="D69" i="42"/>
  <c r="C77" i="59"/>
  <c r="G77" i="59"/>
  <c r="F77" i="59"/>
  <c r="H5" i="18"/>
  <c r="U7" i="17"/>
  <c r="K60" i="75"/>
  <c r="T13" i="17"/>
  <c r="F59" i="18"/>
  <c r="E44" i="54"/>
  <c r="C66" i="44"/>
  <c r="G66" i="44"/>
  <c r="D66" i="44"/>
  <c r="F52" i="18"/>
  <c r="D64" i="48"/>
  <c r="F49" i="54"/>
  <c r="H41" i="32"/>
  <c r="D41" i="32"/>
  <c r="L21" i="30"/>
  <c r="C71" i="30"/>
  <c r="G71" i="30"/>
  <c r="K71" i="30"/>
  <c r="E71" i="30"/>
  <c r="I71" i="30"/>
  <c r="D71" i="30"/>
  <c r="F71" i="30"/>
  <c r="H71" i="30"/>
  <c r="J71" i="30"/>
  <c r="F34" i="21"/>
  <c r="H34" i="21"/>
  <c r="E34" i="21"/>
  <c r="C34" i="21"/>
  <c r="F58" i="47"/>
  <c r="N24" i="16"/>
  <c r="B16" i="18"/>
  <c r="D101" i="18" s="1"/>
  <c r="L21" i="47"/>
  <c r="D69" i="14"/>
  <c r="C14" i="2"/>
  <c r="D59" i="56"/>
  <c r="P5" i="2"/>
  <c r="H34" i="84"/>
  <c r="V15" i="17"/>
  <c r="V5" i="17"/>
  <c r="G52" i="87"/>
  <c r="F62" i="86"/>
  <c r="T7" i="2"/>
  <c r="H61" i="79"/>
  <c r="H63" i="79"/>
  <c r="C63" i="79"/>
  <c r="C45" i="77"/>
  <c r="E45" i="77"/>
  <c r="G45" i="77"/>
  <c r="H56" i="77"/>
  <c r="E56" i="77"/>
  <c r="C56" i="77"/>
  <c r="H65" i="77"/>
  <c r="J38" i="79"/>
  <c r="U11" i="2" s="1"/>
  <c r="H70" i="77"/>
  <c r="D70" i="77"/>
  <c r="E34" i="75"/>
  <c r="I34" i="71"/>
  <c r="S10" i="17"/>
  <c r="K57" i="71"/>
  <c r="G60" i="68"/>
  <c r="F41" i="68"/>
  <c r="F18" i="18"/>
  <c r="H18" i="18"/>
  <c r="D34" i="71"/>
  <c r="C53" i="75"/>
  <c r="H46" i="72"/>
  <c r="S18" i="2" s="1"/>
  <c r="D70" i="72"/>
  <c r="F70" i="72"/>
  <c r="H70" i="72"/>
  <c r="C70" i="72"/>
  <c r="S15" i="2"/>
  <c r="G70" i="72"/>
  <c r="F45" i="68"/>
  <c r="B55" i="18"/>
  <c r="C151" i="18"/>
  <c r="B79" i="54"/>
  <c r="G68" i="72"/>
  <c r="D63" i="44"/>
  <c r="F63" i="44"/>
  <c r="E63" i="44"/>
  <c r="C63" i="44"/>
  <c r="G63" i="44"/>
  <c r="D58" i="42"/>
  <c r="F58" i="42"/>
  <c r="G58" i="42"/>
  <c r="D66" i="42"/>
  <c r="E36" i="59"/>
  <c r="G36" i="59"/>
  <c r="F36" i="59"/>
  <c r="D36" i="59"/>
  <c r="D4" i="18"/>
  <c r="C34" i="30"/>
  <c r="G34" i="30"/>
  <c r="I34" i="30"/>
  <c r="E34" i="30"/>
  <c r="J34" i="30"/>
  <c r="F34" i="30"/>
  <c r="H34" i="30"/>
  <c r="D34" i="30"/>
  <c r="F14" i="18"/>
  <c r="H72" i="67"/>
  <c r="E38" i="67"/>
  <c r="H38" i="67"/>
  <c r="D41" i="71"/>
  <c r="F41" i="71"/>
  <c r="H41" i="71"/>
  <c r="J41" i="71"/>
  <c r="E41" i="71"/>
  <c r="I41" i="71"/>
  <c r="G41" i="71"/>
  <c r="C41" i="71"/>
  <c r="H55" i="73"/>
  <c r="G55" i="73"/>
  <c r="C55" i="73"/>
  <c r="J68" i="68"/>
  <c r="E42" i="18"/>
  <c r="F66" i="44"/>
  <c r="I66" i="21"/>
  <c r="D66" i="21"/>
  <c r="E16" i="18"/>
  <c r="B16" i="2"/>
  <c r="N9" i="2"/>
  <c r="G46" i="49"/>
  <c r="C46" i="49"/>
  <c r="O16" i="2"/>
  <c r="I59" i="79"/>
  <c r="T5" i="2"/>
  <c r="G70" i="77"/>
  <c r="G56" i="85"/>
  <c r="H41" i="86"/>
  <c r="G67" i="86" s="1"/>
  <c r="H23" i="86"/>
  <c r="H47" i="86" s="1"/>
  <c r="H73" i="86" s="1"/>
  <c r="H66" i="85"/>
  <c r="D66" i="85"/>
  <c r="H62" i="85"/>
  <c r="D62" i="85"/>
  <c r="H77" i="79"/>
  <c r="I72" i="79"/>
  <c r="C77" i="79"/>
  <c r="F72" i="79"/>
  <c r="D45" i="77"/>
  <c r="F45" i="77"/>
  <c r="F56" i="77"/>
  <c r="F72" i="59"/>
  <c r="G72" i="59"/>
  <c r="E58" i="32"/>
  <c r="I58" i="32"/>
  <c r="L10" i="32"/>
  <c r="J58" i="32"/>
  <c r="F64" i="14"/>
  <c r="C10" i="2"/>
  <c r="G63" i="49"/>
  <c r="E65" i="73"/>
  <c r="F56" i="43"/>
  <c r="D56" i="42"/>
  <c r="C34" i="32"/>
  <c r="H34" i="32"/>
  <c r="K29" i="21"/>
  <c r="M6" i="17" s="1"/>
  <c r="C148" i="18"/>
  <c r="C149" i="18"/>
  <c r="H60" i="84"/>
  <c r="D60" i="84"/>
  <c r="E60" i="84"/>
  <c r="G60" i="84"/>
  <c r="C60" i="84"/>
  <c r="G50" i="99"/>
  <c r="G44" i="99"/>
  <c r="K13" i="99"/>
  <c r="K17" i="99"/>
  <c r="C44" i="99"/>
  <c r="K44" i="99"/>
  <c r="Z16" i="2" s="1"/>
  <c r="J33" i="99"/>
  <c r="Y6" i="2" s="1"/>
  <c r="J35" i="99"/>
  <c r="J37" i="99"/>
  <c r="Y10" i="2" s="1"/>
  <c r="B38" i="99"/>
  <c r="F38" i="99" s="1"/>
  <c r="G34" i="99"/>
  <c r="J32" i="99"/>
  <c r="J36" i="99"/>
  <c r="C63" i="99" s="1"/>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G36" i="99"/>
  <c r="K36" i="99"/>
  <c r="Z9" i="2" s="1"/>
  <c r="J18" i="99"/>
  <c r="K18" i="99" s="1"/>
  <c r="L23" i="99"/>
  <c r="D32" i="99"/>
  <c r="F32" i="99"/>
  <c r="H32" i="99"/>
  <c r="L32" i="99"/>
  <c r="AA5" i="2" s="1"/>
  <c r="C33" i="99"/>
  <c r="C60" i="99" s="1"/>
  <c r="E33" i="99"/>
  <c r="E60" i="99" s="1"/>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V8" i="3" s="1"/>
  <c r="G25" i="99"/>
  <c r="V10" i="3" s="1"/>
  <c r="I25" i="99"/>
  <c r="D33" i="99"/>
  <c r="F33" i="99"/>
  <c r="H33" i="99"/>
  <c r="D35" i="99"/>
  <c r="F35" i="99"/>
  <c r="H35" i="99"/>
  <c r="H62" i="99" s="1"/>
  <c r="D37" i="99"/>
  <c r="D64" i="99" s="1"/>
  <c r="F37" i="99"/>
  <c r="F64" i="99" s="1"/>
  <c r="H37" i="99"/>
  <c r="H64" i="99" s="1"/>
  <c r="D41" i="99"/>
  <c r="F41" i="99"/>
  <c r="H41" i="99"/>
  <c r="D43" i="99"/>
  <c r="F43" i="99"/>
  <c r="H43" i="99"/>
  <c r="D45" i="99"/>
  <c r="F45" i="99"/>
  <c r="H45" i="99"/>
  <c r="D50" i="99"/>
  <c r="F50" i="99"/>
  <c r="H50" i="99"/>
  <c r="K36" i="96"/>
  <c r="K38" i="96"/>
  <c r="K62" i="96" s="1"/>
  <c r="K40" i="96"/>
  <c r="B23" i="96"/>
  <c r="V24" i="16" s="1"/>
  <c r="B34" i="96"/>
  <c r="F34" i="96" s="1"/>
  <c r="D43" i="97"/>
  <c r="B23" i="97"/>
  <c r="K37" i="98"/>
  <c r="Y14" i="17" s="1"/>
  <c r="D23" i="98"/>
  <c r="H29" i="98"/>
  <c r="H31" i="98"/>
  <c r="H37" i="98"/>
  <c r="D68" i="98"/>
  <c r="B23" i="98"/>
  <c r="H44" i="98"/>
  <c r="H68" i="98" s="1"/>
  <c r="K21" i="96"/>
  <c r="E23" i="96"/>
  <c r="I23" i="96"/>
  <c r="C28" i="96"/>
  <c r="E28" i="96"/>
  <c r="G28" i="96"/>
  <c r="I28" i="96"/>
  <c r="C29" i="96"/>
  <c r="E29" i="96"/>
  <c r="G29" i="96"/>
  <c r="I29" i="96"/>
  <c r="K29" i="96"/>
  <c r="F53" i="96" s="1"/>
  <c r="C30" i="96"/>
  <c r="E30" i="96"/>
  <c r="G30" i="96"/>
  <c r="I30" i="96"/>
  <c r="C31" i="96"/>
  <c r="E31" i="96"/>
  <c r="G31" i="96"/>
  <c r="I31" i="96"/>
  <c r="C32" i="96"/>
  <c r="E32" i="96"/>
  <c r="G32" i="96"/>
  <c r="I32" i="96"/>
  <c r="C33" i="96"/>
  <c r="E33" i="96"/>
  <c r="G33" i="96"/>
  <c r="I33" i="96"/>
  <c r="C43" i="96"/>
  <c r="E43" i="96"/>
  <c r="G43" i="96"/>
  <c r="I43" i="96"/>
  <c r="C44" i="96"/>
  <c r="E44" i="96"/>
  <c r="G44" i="96"/>
  <c r="I44" i="96"/>
  <c r="K10" i="97"/>
  <c r="K37" i="97"/>
  <c r="Z14" i="17" s="1"/>
  <c r="K39" i="97"/>
  <c r="Z16" i="17" s="1"/>
  <c r="K44" i="97"/>
  <c r="Z21" i="17" s="1"/>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B62" i="97"/>
  <c r="I38" i="97"/>
  <c r="G38" i="97"/>
  <c r="E38" i="97"/>
  <c r="C38" i="97"/>
  <c r="F38" i="97"/>
  <c r="J38" i="97"/>
  <c r="D39" i="97"/>
  <c r="D63" i="97" s="1"/>
  <c r="B64" i="97"/>
  <c r="I40" i="97"/>
  <c r="G40" i="97"/>
  <c r="E40" i="97"/>
  <c r="C40" i="97"/>
  <c r="F40" i="97"/>
  <c r="J40" i="97"/>
  <c r="B67" i="97"/>
  <c r="I43" i="97"/>
  <c r="G43" i="97"/>
  <c r="E43" i="97"/>
  <c r="C43" i="97"/>
  <c r="F43" i="97"/>
  <c r="J43" i="97"/>
  <c r="D44" i="97"/>
  <c r="B45" i="97"/>
  <c r="B58" i="97"/>
  <c r="F23" i="98"/>
  <c r="J23" i="98"/>
  <c r="H23" i="98"/>
  <c r="D23" i="96"/>
  <c r="F23" i="96"/>
  <c r="H23" i="96"/>
  <c r="J23" i="96"/>
  <c r="D28" i="96"/>
  <c r="F28" i="96"/>
  <c r="H28" i="96"/>
  <c r="J28" i="96"/>
  <c r="D29" i="96"/>
  <c r="F29" i="96"/>
  <c r="H29" i="96"/>
  <c r="D30" i="96"/>
  <c r="F30" i="96"/>
  <c r="F54" i="96" s="1"/>
  <c r="H30" i="96"/>
  <c r="H54" i="96" s="1"/>
  <c r="D31" i="96"/>
  <c r="F31" i="96"/>
  <c r="H31" i="96"/>
  <c r="D32" i="96"/>
  <c r="F32" i="96"/>
  <c r="H32" i="96"/>
  <c r="D33" i="96"/>
  <c r="F33" i="96"/>
  <c r="H33" i="96"/>
  <c r="D43" i="96"/>
  <c r="F43" i="96"/>
  <c r="H43" i="96"/>
  <c r="J43" i="96"/>
  <c r="D44" i="96"/>
  <c r="F44" i="96"/>
  <c r="H44" i="96"/>
  <c r="J44" i="96"/>
  <c r="B45" i="96"/>
  <c r="J45" i="96" s="1"/>
  <c r="K43" i="97"/>
  <c r="K21" i="97"/>
  <c r="D23" i="97"/>
  <c r="H23" i="97"/>
  <c r="I28" i="97"/>
  <c r="G28" i="97"/>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J39" i="97"/>
  <c r="J63" i="97" s="1"/>
  <c r="B41" i="97"/>
  <c r="D41" i="97" s="1"/>
  <c r="D65" i="97" s="1"/>
  <c r="B68" i="97"/>
  <c r="B69" i="97" s="1"/>
  <c r="I44" i="97"/>
  <c r="I68" i="97" s="1"/>
  <c r="G44" i="97"/>
  <c r="G68" i="97" s="1"/>
  <c r="E44" i="97"/>
  <c r="E68" i="97" s="1"/>
  <c r="C44" i="97"/>
  <c r="C68" i="97" s="1"/>
  <c r="F44" i="97"/>
  <c r="F68" i="97" s="1"/>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G31" i="98"/>
  <c r="E31" i="98"/>
  <c r="C31" i="98"/>
  <c r="F31" i="98"/>
  <c r="J31" i="98"/>
  <c r="D33" i="98"/>
  <c r="F33" i="98"/>
  <c r="H33" i="98"/>
  <c r="J33" i="98"/>
  <c r="D36" i="98"/>
  <c r="F36" i="98"/>
  <c r="H36" i="98"/>
  <c r="J36" i="98"/>
  <c r="B62" i="98"/>
  <c r="I38" i="98"/>
  <c r="G38" i="98"/>
  <c r="E38" i="98"/>
  <c r="C38" i="98"/>
  <c r="F38" i="98"/>
  <c r="J38" i="98"/>
  <c r="B64" i="98"/>
  <c r="I40" i="98"/>
  <c r="G40" i="98"/>
  <c r="E40" i="98"/>
  <c r="C40" i="98"/>
  <c r="F40" i="98"/>
  <c r="J40" i="98"/>
  <c r="B67" i="98"/>
  <c r="E43" i="98"/>
  <c r="C23" i="98"/>
  <c r="C33" i="98"/>
  <c r="E33" i="98"/>
  <c r="G33" i="98"/>
  <c r="C36" i="98"/>
  <c r="E36" i="98"/>
  <c r="G36" i="98"/>
  <c r="I36" i="98"/>
  <c r="I37" i="98"/>
  <c r="I61" i="98" s="1"/>
  <c r="G37" i="98"/>
  <c r="E37" i="98"/>
  <c r="E61" i="98" s="1"/>
  <c r="C37" i="98"/>
  <c r="C61" i="98" s="1"/>
  <c r="F37" i="98"/>
  <c r="F61" i="98" s="1"/>
  <c r="J37" i="98"/>
  <c r="J61" i="98" s="1"/>
  <c r="D38" i="98"/>
  <c r="H38" i="98"/>
  <c r="G39" i="98"/>
  <c r="C39" i="98"/>
  <c r="J39" i="98"/>
  <c r="D40" i="98"/>
  <c r="H40" i="98"/>
  <c r="I44" i="98"/>
  <c r="I68" i="98" s="1"/>
  <c r="G44" i="98"/>
  <c r="G68" i="98" s="1"/>
  <c r="E44" i="98"/>
  <c r="E68" i="98" s="1"/>
  <c r="C44" i="98"/>
  <c r="C68" i="98" s="1"/>
  <c r="F44" i="98"/>
  <c r="F68" i="98" s="1"/>
  <c r="J44" i="98"/>
  <c r="J68" i="98" s="1"/>
  <c r="B61" i="98"/>
  <c r="C43" i="95"/>
  <c r="G43" i="95"/>
  <c r="E43" i="95"/>
  <c r="B23" i="95"/>
  <c r="B47" i="95" s="1"/>
  <c r="D23" i="95"/>
  <c r="F23" i="95"/>
  <c r="C36" i="95"/>
  <c r="C62" i="95" s="1"/>
  <c r="G36" i="95"/>
  <c r="G62" i="95" s="1"/>
  <c r="E38" i="95"/>
  <c r="E64" i="95" s="1"/>
  <c r="C40" i="95"/>
  <c r="G40" i="95"/>
  <c r="E36" i="95"/>
  <c r="E62" i="95" s="1"/>
  <c r="E40" i="95"/>
  <c r="E28" i="95"/>
  <c r="E54" i="95" s="1"/>
  <c r="C30" i="95"/>
  <c r="G30" i="95"/>
  <c r="E32" i="95"/>
  <c r="E30" i="95"/>
  <c r="H17" i="93"/>
  <c r="H31" i="93"/>
  <c r="H57" i="93" s="1"/>
  <c r="C30" i="93"/>
  <c r="B60" i="93"/>
  <c r="C34" i="94"/>
  <c r="E34" i="94"/>
  <c r="G34" i="94"/>
  <c r="G60" i="94" s="1"/>
  <c r="C32" i="94"/>
  <c r="H43" i="94"/>
  <c r="H69" i="94" s="1"/>
  <c r="H39" i="93"/>
  <c r="H37" i="94"/>
  <c r="F63" i="94" s="1"/>
  <c r="H39" i="94"/>
  <c r="H32" i="93"/>
  <c r="H58" i="93" s="1"/>
  <c r="G30" i="93"/>
  <c r="G38" i="93"/>
  <c r="C28" i="94"/>
  <c r="G37" i="94"/>
  <c r="C38" i="93"/>
  <c r="G28" i="94"/>
  <c r="G32" i="94"/>
  <c r="C37" i="94"/>
  <c r="E28" i="93"/>
  <c r="E32" i="93"/>
  <c r="E58" i="93" s="1"/>
  <c r="F37" i="93"/>
  <c r="E40" i="93"/>
  <c r="E43" i="93"/>
  <c r="E30" i="94"/>
  <c r="E56" i="94" s="1"/>
  <c r="E39" i="94"/>
  <c r="E44" i="94"/>
  <c r="H29" i="93"/>
  <c r="H55" i="93" s="1"/>
  <c r="H33" i="93"/>
  <c r="H37" i="93"/>
  <c r="H63" i="93" s="1"/>
  <c r="H43" i="93"/>
  <c r="H69" i="93" s="1"/>
  <c r="C28" i="93"/>
  <c r="G28" i="93"/>
  <c r="E30" i="93"/>
  <c r="C32" i="93"/>
  <c r="C58" i="93" s="1"/>
  <c r="G32" i="93"/>
  <c r="G58" i="93" s="1"/>
  <c r="E38" i="93"/>
  <c r="C40" i="93"/>
  <c r="G40" i="93"/>
  <c r="C43" i="93"/>
  <c r="G43" i="93"/>
  <c r="H30" i="94"/>
  <c r="H36" i="94"/>
  <c r="H40" i="94"/>
  <c r="H44" i="94"/>
  <c r="H70" i="94" s="1"/>
  <c r="E28" i="94"/>
  <c r="C30" i="94"/>
  <c r="G30" i="94"/>
  <c r="E32" i="94"/>
  <c r="E37" i="94"/>
  <c r="C39" i="94"/>
  <c r="G39" i="94"/>
  <c r="G65" i="94" s="1"/>
  <c r="C44" i="94"/>
  <c r="G44" i="94"/>
  <c r="B60" i="94"/>
  <c r="B73" i="94" s="1"/>
  <c r="D34" i="93"/>
  <c r="F34" i="93"/>
  <c r="C34" i="93"/>
  <c r="E34" i="93"/>
  <c r="G34" i="93"/>
  <c r="B71" i="93"/>
  <c r="B45" i="93"/>
  <c r="H21" i="93"/>
  <c r="C23" i="93"/>
  <c r="C47" i="93" s="1"/>
  <c r="E23" i="93"/>
  <c r="G23" i="93"/>
  <c r="D29" i="93"/>
  <c r="D55" i="93" s="1"/>
  <c r="F29" i="93"/>
  <c r="D31" i="93"/>
  <c r="F31" i="93"/>
  <c r="D33" i="93"/>
  <c r="F33" i="93"/>
  <c r="D36" i="93"/>
  <c r="F36" i="93"/>
  <c r="H36" i="93"/>
  <c r="H62" i="93" s="1"/>
  <c r="G39" i="93"/>
  <c r="E39" i="93"/>
  <c r="C39" i="93"/>
  <c r="F39" i="93"/>
  <c r="F65" i="93" s="1"/>
  <c r="B41" i="93"/>
  <c r="E41" i="93" s="1"/>
  <c r="G44" i="93"/>
  <c r="E44" i="93"/>
  <c r="C44" i="93"/>
  <c r="F44" i="93"/>
  <c r="F57" i="94"/>
  <c r="H10" i="93"/>
  <c r="H34" i="93" s="1"/>
  <c r="B23" i="93"/>
  <c r="B47" i="93" s="1"/>
  <c r="D23" i="93"/>
  <c r="F23" i="93"/>
  <c r="D28" i="93"/>
  <c r="C29" i="93"/>
  <c r="E29" i="93"/>
  <c r="D30" i="93"/>
  <c r="C31" i="93"/>
  <c r="C57" i="93" s="1"/>
  <c r="E31" i="93"/>
  <c r="D32" i="93"/>
  <c r="C33" i="93"/>
  <c r="E33" i="93"/>
  <c r="E59" i="93" s="1"/>
  <c r="C36" i="93"/>
  <c r="C62" i="93" s="1"/>
  <c r="E36" i="93"/>
  <c r="G37" i="93"/>
  <c r="G63" i="93" s="1"/>
  <c r="E37" i="93"/>
  <c r="D37" i="93"/>
  <c r="D39" i="93"/>
  <c r="D44" i="93"/>
  <c r="D34" i="94"/>
  <c r="F34" i="94"/>
  <c r="F60" i="94" s="1"/>
  <c r="F55" i="94"/>
  <c r="D38" i="93"/>
  <c r="D40" i="93"/>
  <c r="D43" i="93"/>
  <c r="H10" i="94"/>
  <c r="H34" i="94" s="1"/>
  <c r="H60" i="94" s="1"/>
  <c r="H17" i="94"/>
  <c r="B23" i="94"/>
  <c r="B47" i="94" s="1"/>
  <c r="D23" i="94"/>
  <c r="F23" i="94"/>
  <c r="D28" i="94"/>
  <c r="C29" i="94"/>
  <c r="C55" i="94" s="1"/>
  <c r="E29" i="94"/>
  <c r="E55" i="94" s="1"/>
  <c r="G29" i="94"/>
  <c r="G55" i="94" s="1"/>
  <c r="D30" i="94"/>
  <c r="D56" i="94" s="1"/>
  <c r="C31" i="94"/>
  <c r="C57" i="94" s="1"/>
  <c r="E31" i="94"/>
  <c r="E57" i="94" s="1"/>
  <c r="G31" i="94"/>
  <c r="G57" i="94" s="1"/>
  <c r="D32" i="94"/>
  <c r="C33" i="94"/>
  <c r="E33" i="94"/>
  <c r="G33" i="94"/>
  <c r="C36" i="94"/>
  <c r="E36" i="94"/>
  <c r="E62" i="94" s="1"/>
  <c r="G36" i="94"/>
  <c r="G62" i="94" s="1"/>
  <c r="D37" i="94"/>
  <c r="C38" i="94"/>
  <c r="E38" i="94"/>
  <c r="G38" i="94"/>
  <c r="D39" i="94"/>
  <c r="C40" i="94"/>
  <c r="E40" i="94"/>
  <c r="G40" i="94"/>
  <c r="B41" i="94"/>
  <c r="G41" i="94" s="1"/>
  <c r="C43" i="94"/>
  <c r="C69" i="94" s="1"/>
  <c r="E43" i="94"/>
  <c r="G43" i="94"/>
  <c r="D44" i="94"/>
  <c r="D34" i="95"/>
  <c r="F34" i="95"/>
  <c r="F54" i="95"/>
  <c r="F59" i="95"/>
  <c r="D65" i="95"/>
  <c r="H21" i="94"/>
  <c r="C23" i="94"/>
  <c r="E23" i="94"/>
  <c r="G23" i="94"/>
  <c r="D29" i="94"/>
  <c r="D55" i="94" s="1"/>
  <c r="D31" i="94"/>
  <c r="D57" i="94" s="1"/>
  <c r="D33" i="94"/>
  <c r="D36" i="94"/>
  <c r="D38" i="94"/>
  <c r="D40" i="94"/>
  <c r="D43" i="94"/>
  <c r="B45" i="94"/>
  <c r="F45" i="94" s="1"/>
  <c r="H10" i="95"/>
  <c r="H34" i="95" s="1"/>
  <c r="H17" i="95"/>
  <c r="D28" i="95"/>
  <c r="D54" i="95" s="1"/>
  <c r="C29" i="95"/>
  <c r="E29" i="95"/>
  <c r="G29" i="95"/>
  <c r="D30" i="95"/>
  <c r="C31" i="95"/>
  <c r="C57" i="95" s="1"/>
  <c r="E31" i="95"/>
  <c r="E57" i="95" s="1"/>
  <c r="G31" i="95"/>
  <c r="G57" i="95" s="1"/>
  <c r="D32" i="95"/>
  <c r="C33" i="95"/>
  <c r="C59" i="95" s="1"/>
  <c r="E33" i="95"/>
  <c r="E59" i="95" s="1"/>
  <c r="G33" i="95"/>
  <c r="G59" i="95" s="1"/>
  <c r="E34" i="95"/>
  <c r="G34" i="95"/>
  <c r="B71" i="95"/>
  <c r="B45" i="95"/>
  <c r="G45" i="95" s="1"/>
  <c r="H21" i="95"/>
  <c r="C23" i="95"/>
  <c r="E23" i="95"/>
  <c r="G23" i="95"/>
  <c r="G54" i="95"/>
  <c r="D29" i="95"/>
  <c r="D31" i="95"/>
  <c r="D57" i="95" s="1"/>
  <c r="D33" i="95"/>
  <c r="D59" i="95" s="1"/>
  <c r="F62" i="95"/>
  <c r="G37" i="95"/>
  <c r="E37" i="95"/>
  <c r="C37" i="95"/>
  <c r="F37" i="95"/>
  <c r="F64" i="95"/>
  <c r="G39" i="95"/>
  <c r="G65" i="95" s="1"/>
  <c r="E39" i="95"/>
  <c r="E65" i="95" s="1"/>
  <c r="C39" i="95"/>
  <c r="C65" i="95" s="1"/>
  <c r="F39" i="95"/>
  <c r="F65" i="95" s="1"/>
  <c r="B41" i="95"/>
  <c r="G44" i="95"/>
  <c r="E44" i="95"/>
  <c r="C44" i="95"/>
  <c r="F44" i="95"/>
  <c r="D36" i="95"/>
  <c r="D62" i="95" s="1"/>
  <c r="D38" i="95"/>
  <c r="D64" i="95" s="1"/>
  <c r="D40" i="95"/>
  <c r="D43" i="95"/>
  <c r="G38" i="99"/>
  <c r="C38" i="99"/>
  <c r="I38" i="99"/>
  <c r="I46" i="99"/>
  <c r="G61" i="98"/>
  <c r="D61" i="98"/>
  <c r="H34" i="97"/>
  <c r="G45" i="97"/>
  <c r="C45" i="97"/>
  <c r="H63" i="97"/>
  <c r="J45" i="97"/>
  <c r="F45" i="97"/>
  <c r="F41" i="97"/>
  <c r="F63" i="97"/>
  <c r="F67" i="97"/>
  <c r="I45" i="97"/>
  <c r="E45" i="97"/>
  <c r="H45" i="97"/>
  <c r="D45" i="97"/>
  <c r="H68" i="97"/>
  <c r="H45" i="96"/>
  <c r="D58" i="93"/>
  <c r="G55" i="93"/>
  <c r="E45" i="94"/>
  <c r="C45" i="94"/>
  <c r="H44" i="106"/>
  <c r="C43" i="106"/>
  <c r="E38" i="106"/>
  <c r="H38" i="106"/>
  <c r="H64" i="106" s="1"/>
  <c r="E36" i="106"/>
  <c r="C38" i="106"/>
  <c r="C64" i="106" s="1"/>
  <c r="G38" i="106"/>
  <c r="G64" i="106" s="1"/>
  <c r="E40" i="106"/>
  <c r="E28" i="106"/>
  <c r="E32" i="106"/>
  <c r="D23" i="106"/>
  <c r="C28" i="106"/>
  <c r="G28" i="106"/>
  <c r="E30" i="106"/>
  <c r="C32" i="106"/>
  <c r="G32" i="106"/>
  <c r="H10" i="106"/>
  <c r="H34" i="106" s="1"/>
  <c r="B67" i="106"/>
  <c r="B41" i="106"/>
  <c r="F41" i="106" s="1"/>
  <c r="H17" i="106"/>
  <c r="D28" i="106"/>
  <c r="C29" i="106"/>
  <c r="C55" i="106" s="1"/>
  <c r="E29" i="106"/>
  <c r="E55" i="106" s="1"/>
  <c r="G29" i="106"/>
  <c r="G55" i="106" s="1"/>
  <c r="D30" i="106"/>
  <c r="C31" i="106"/>
  <c r="E31" i="106"/>
  <c r="G31" i="106"/>
  <c r="D32" i="106"/>
  <c r="C33" i="106"/>
  <c r="E33" i="106"/>
  <c r="G33" i="106"/>
  <c r="B71" i="106"/>
  <c r="H21" i="106"/>
  <c r="C23" i="106"/>
  <c r="E23" i="106"/>
  <c r="G23" i="106"/>
  <c r="D29" i="106"/>
  <c r="D55" i="106" s="1"/>
  <c r="D31" i="106"/>
  <c r="D57" i="106" s="1"/>
  <c r="D33" i="106"/>
  <c r="D36" i="106"/>
  <c r="C37" i="106"/>
  <c r="C63" i="106" s="1"/>
  <c r="E37" i="106"/>
  <c r="G37" i="106"/>
  <c r="G63" i="106" s="1"/>
  <c r="D38" i="106"/>
  <c r="C39" i="106"/>
  <c r="E39" i="106"/>
  <c r="G39" i="106"/>
  <c r="D40" i="106"/>
  <c r="D43" i="106"/>
  <c r="F43" i="106"/>
  <c r="C44" i="106"/>
  <c r="C70" i="106" s="1"/>
  <c r="E44" i="106"/>
  <c r="G44" i="106"/>
  <c r="G70" i="106" s="1"/>
  <c r="D37" i="106"/>
  <c r="D63" i="106" s="1"/>
  <c r="D39" i="106"/>
  <c r="E43" i="106"/>
  <c r="D44" i="106"/>
  <c r="E43" i="105"/>
  <c r="E67" i="105" s="1"/>
  <c r="I43" i="105"/>
  <c r="C44" i="105"/>
  <c r="C68" i="105" s="1"/>
  <c r="G44" i="105"/>
  <c r="G68" i="105" s="1"/>
  <c r="E44" i="105"/>
  <c r="I44" i="105"/>
  <c r="I68" i="105" s="1"/>
  <c r="C36" i="105"/>
  <c r="E37" i="105"/>
  <c r="I37" i="105"/>
  <c r="E39" i="105"/>
  <c r="I39" i="105"/>
  <c r="G40" i="105"/>
  <c r="E38" i="105"/>
  <c r="E29" i="105"/>
  <c r="I29" i="105"/>
  <c r="E31" i="105"/>
  <c r="I31" i="105"/>
  <c r="E33" i="105"/>
  <c r="I33" i="105"/>
  <c r="C23" i="105"/>
  <c r="G23" i="105"/>
  <c r="B34" i="105"/>
  <c r="D34" i="105" s="1"/>
  <c r="E28" i="105"/>
  <c r="I28" i="105"/>
  <c r="C29" i="105"/>
  <c r="G29" i="105"/>
  <c r="E30" i="105"/>
  <c r="I30" i="105"/>
  <c r="C31" i="105"/>
  <c r="G31" i="105"/>
  <c r="E32" i="105"/>
  <c r="I32" i="105"/>
  <c r="C33" i="105"/>
  <c r="G33" i="105"/>
  <c r="K10" i="96"/>
  <c r="K34" i="96" s="1"/>
  <c r="B69" i="96"/>
  <c r="K28" i="96"/>
  <c r="D52" i="96" s="1"/>
  <c r="B65" i="96"/>
  <c r="AA15" i="17"/>
  <c r="B41" i="96"/>
  <c r="J40" i="96"/>
  <c r="J64" i="96" s="1"/>
  <c r="H40" i="96"/>
  <c r="F40" i="96"/>
  <c r="F64" i="96" s="1"/>
  <c r="D40" i="96"/>
  <c r="J39" i="96"/>
  <c r="H39" i="96"/>
  <c r="F39" i="96"/>
  <c r="D39" i="96"/>
  <c r="J38" i="96"/>
  <c r="J62" i="96" s="1"/>
  <c r="H38" i="96"/>
  <c r="F38" i="96"/>
  <c r="F62" i="96" s="1"/>
  <c r="D38" i="96"/>
  <c r="D62" i="96" s="1"/>
  <c r="J37" i="96"/>
  <c r="H37" i="96"/>
  <c r="F37" i="96"/>
  <c r="D37" i="96"/>
  <c r="J36" i="96"/>
  <c r="H36" i="96"/>
  <c r="F36" i="96"/>
  <c r="D36" i="96"/>
  <c r="I40" i="96"/>
  <c r="I64" i="96" s="1"/>
  <c r="G40" i="96"/>
  <c r="E40" i="96"/>
  <c r="E64" i="96" s="1"/>
  <c r="C40" i="96"/>
  <c r="I39" i="96"/>
  <c r="G39" i="96"/>
  <c r="E39" i="96"/>
  <c r="C39" i="96"/>
  <c r="I38" i="96"/>
  <c r="I62" i="96" s="1"/>
  <c r="G38" i="96"/>
  <c r="G62" i="96" s="1"/>
  <c r="E38" i="96"/>
  <c r="E62" i="96" s="1"/>
  <c r="C38" i="96"/>
  <c r="C62" i="96" s="1"/>
  <c r="I37" i="96"/>
  <c r="G37" i="96"/>
  <c r="E37" i="96"/>
  <c r="C37" i="96"/>
  <c r="I36" i="96"/>
  <c r="G36" i="96"/>
  <c r="E36" i="96"/>
  <c r="C36" i="96"/>
  <c r="J54" i="96"/>
  <c r="AA7" i="17"/>
  <c r="K54" i="96"/>
  <c r="C54" i="96"/>
  <c r="G54" i="96"/>
  <c r="I54" i="96"/>
  <c r="K10" i="105"/>
  <c r="D23" i="105"/>
  <c r="H23" i="105"/>
  <c r="K21" i="105"/>
  <c r="E23" i="105"/>
  <c r="I23" i="105"/>
  <c r="D28" i="105"/>
  <c r="F28" i="105"/>
  <c r="H28" i="105"/>
  <c r="J28" i="105"/>
  <c r="D29" i="105"/>
  <c r="F29" i="105"/>
  <c r="H29" i="105"/>
  <c r="D30" i="105"/>
  <c r="F30" i="105"/>
  <c r="H30" i="105"/>
  <c r="D31" i="105"/>
  <c r="F31" i="105"/>
  <c r="H31" i="105"/>
  <c r="D32" i="105"/>
  <c r="F32" i="105"/>
  <c r="H32" i="105"/>
  <c r="D33" i="105"/>
  <c r="F33" i="105"/>
  <c r="H33" i="105"/>
  <c r="F36" i="105"/>
  <c r="D37" i="105"/>
  <c r="F37" i="105"/>
  <c r="H37" i="105"/>
  <c r="J37" i="105"/>
  <c r="J38" i="105"/>
  <c r="J62" i="105" s="1"/>
  <c r="D39" i="105"/>
  <c r="F39" i="105"/>
  <c r="H39" i="105"/>
  <c r="J39" i="105"/>
  <c r="B41" i="105"/>
  <c r="F41" i="105" s="1"/>
  <c r="D43" i="105"/>
  <c r="D67" i="105" s="1"/>
  <c r="F43" i="105"/>
  <c r="F67" i="105" s="1"/>
  <c r="H43" i="105"/>
  <c r="H67" i="105" s="1"/>
  <c r="J43" i="105"/>
  <c r="J67" i="105" s="1"/>
  <c r="D44" i="105"/>
  <c r="F44" i="105"/>
  <c r="F68" i="105" s="1"/>
  <c r="H44" i="105"/>
  <c r="H68" i="105" s="1"/>
  <c r="J44" i="105"/>
  <c r="J68" i="105" s="1"/>
  <c r="B45" i="105"/>
  <c r="I45" i="105" s="1"/>
  <c r="B58" i="105"/>
  <c r="C34" i="105"/>
  <c r="H52" i="96"/>
  <c r="C52" i="96"/>
  <c r="G52" i="96"/>
  <c r="C25" i="108"/>
  <c r="G25" i="108"/>
  <c r="W10" i="3" s="1"/>
  <c r="I42" i="108"/>
  <c r="I44" i="108"/>
  <c r="K18" i="108"/>
  <c r="D41" i="108"/>
  <c r="J4" i="108"/>
  <c r="AB5" i="2" s="1"/>
  <c r="I34" i="108"/>
  <c r="C61" i="108" s="1"/>
  <c r="J8" i="108"/>
  <c r="AB9" i="2" s="1"/>
  <c r="I49" i="108"/>
  <c r="G34" i="108"/>
  <c r="G36" i="108"/>
  <c r="C42" i="108"/>
  <c r="C44" i="108"/>
  <c r="C49" i="108"/>
  <c r="G42" i="108"/>
  <c r="G44" i="108"/>
  <c r="K10" i="108"/>
  <c r="J13" i="108"/>
  <c r="AB13" i="2" s="1"/>
  <c r="J14" i="108"/>
  <c r="AB14" i="2" s="1"/>
  <c r="J16" i="108"/>
  <c r="AB16" i="2" s="1"/>
  <c r="B25" i="108"/>
  <c r="B38" i="108"/>
  <c r="E38" i="108" s="1"/>
  <c r="E32" i="108"/>
  <c r="E59" i="108" s="1"/>
  <c r="J32" i="108"/>
  <c r="E34" i="108"/>
  <c r="J34" i="108"/>
  <c r="E36" i="108"/>
  <c r="J36" i="108"/>
  <c r="E42" i="108"/>
  <c r="J42" i="108"/>
  <c r="E44" i="108"/>
  <c r="J44" i="108"/>
  <c r="B51" i="108"/>
  <c r="E49" i="108"/>
  <c r="J49" i="108"/>
  <c r="J33" i="108"/>
  <c r="G33" i="108"/>
  <c r="E33" i="108"/>
  <c r="C33" i="108"/>
  <c r="F33" i="108"/>
  <c r="I33" i="108"/>
  <c r="J35" i="108"/>
  <c r="G35" i="108"/>
  <c r="E35" i="108"/>
  <c r="C35" i="108"/>
  <c r="F35" i="108"/>
  <c r="I35" i="108"/>
  <c r="J37" i="108"/>
  <c r="G37" i="108"/>
  <c r="G64" i="108" s="1"/>
  <c r="E37" i="108"/>
  <c r="E64" i="108" s="1"/>
  <c r="C37" i="108"/>
  <c r="F37" i="108"/>
  <c r="F64" i="108" s="1"/>
  <c r="I37" i="108"/>
  <c r="E25" i="108"/>
  <c r="W8" i="3" s="1"/>
  <c r="C59" i="108"/>
  <c r="D33" i="108"/>
  <c r="H33" i="108"/>
  <c r="D35" i="108"/>
  <c r="H35" i="108"/>
  <c r="H62" i="108" s="1"/>
  <c r="D37" i="108"/>
  <c r="D64" i="108" s="1"/>
  <c r="H37" i="108"/>
  <c r="B46" i="108"/>
  <c r="J46" i="108" s="1"/>
  <c r="J41" i="108"/>
  <c r="G41" i="108"/>
  <c r="E41" i="108"/>
  <c r="C41" i="108"/>
  <c r="F41" i="108"/>
  <c r="I41" i="108"/>
  <c r="D43" i="108"/>
  <c r="F43" i="108"/>
  <c r="H43" i="108"/>
  <c r="I43" i="108"/>
  <c r="D45" i="108"/>
  <c r="F45" i="108"/>
  <c r="H45" i="108"/>
  <c r="I45" i="108"/>
  <c r="J50" i="108"/>
  <c r="G50" i="108"/>
  <c r="E50" i="108"/>
  <c r="C50" i="108"/>
  <c r="F50" i="108"/>
  <c r="I50" i="108"/>
  <c r="I10" i="108"/>
  <c r="J10" i="108" s="1"/>
  <c r="AB11" i="2" s="1"/>
  <c r="F51" i="108"/>
  <c r="I23" i="108"/>
  <c r="K23" i="108"/>
  <c r="D25" i="108"/>
  <c r="W7" i="3" s="1"/>
  <c r="F25" i="108"/>
  <c r="W9" i="3" s="1"/>
  <c r="H25" i="108"/>
  <c r="W11" i="3" s="1"/>
  <c r="D32" i="108"/>
  <c r="D59" i="108" s="1"/>
  <c r="F32" i="108"/>
  <c r="F59" i="108" s="1"/>
  <c r="H32" i="108"/>
  <c r="H59" i="108" s="1"/>
  <c r="D34" i="108"/>
  <c r="D61" i="108" s="1"/>
  <c r="F34" i="108"/>
  <c r="F61" i="108" s="1"/>
  <c r="H34" i="108"/>
  <c r="H61" i="108" s="1"/>
  <c r="D36" i="108"/>
  <c r="F36" i="108"/>
  <c r="H36" i="108"/>
  <c r="D42" i="108"/>
  <c r="D69" i="108" s="1"/>
  <c r="F42" i="108"/>
  <c r="F69" i="108" s="1"/>
  <c r="H42" i="108"/>
  <c r="C43" i="108"/>
  <c r="C70" i="108" s="1"/>
  <c r="E43" i="108"/>
  <c r="G43" i="108"/>
  <c r="G70" i="108" s="1"/>
  <c r="D44" i="108"/>
  <c r="F44" i="108"/>
  <c r="F71" i="108" s="1"/>
  <c r="H44" i="108"/>
  <c r="C45" i="108"/>
  <c r="E45" i="108"/>
  <c r="G45" i="108"/>
  <c r="D50" i="108"/>
  <c r="H50" i="108"/>
  <c r="H77" i="108" s="1"/>
  <c r="D49" i="108"/>
  <c r="F49" i="108"/>
  <c r="F76" i="108" s="1"/>
  <c r="H49" i="108"/>
  <c r="G69" i="108"/>
  <c r="E69" i="108"/>
  <c r="E70" i="108"/>
  <c r="C62" i="108"/>
  <c r="J45" i="105"/>
  <c r="F40" i="105"/>
  <c r="J36" i="105"/>
  <c r="E40" i="105"/>
  <c r="E36" i="105"/>
  <c r="G38" i="105"/>
  <c r="G62" i="105" s="1"/>
  <c r="K38" i="105"/>
  <c r="AB15" i="17" s="1"/>
  <c r="K17" i="105"/>
  <c r="B45" i="106"/>
  <c r="E45" i="106" s="1"/>
  <c r="C45" i="106"/>
  <c r="G67" i="105"/>
  <c r="J40" i="105"/>
  <c r="J64" i="105" s="1"/>
  <c r="H40" i="105"/>
  <c r="D40" i="105"/>
  <c r="H38" i="105"/>
  <c r="F38" i="105"/>
  <c r="D38" i="105"/>
  <c r="H36" i="105"/>
  <c r="D36" i="105"/>
  <c r="D60" i="105" s="1"/>
  <c r="I40" i="105"/>
  <c r="I38" i="105"/>
  <c r="I36" i="105"/>
  <c r="I60" i="105" s="1"/>
  <c r="C40" i="105"/>
  <c r="C38" i="105"/>
  <c r="G36" i="105"/>
  <c r="K40" i="105"/>
  <c r="AB17" i="17" s="1"/>
  <c r="K36" i="105"/>
  <c r="J30" i="105"/>
  <c r="K68" i="105"/>
  <c r="D68" i="105"/>
  <c r="E68" i="105"/>
  <c r="B67" i="105"/>
  <c r="B69" i="105" s="1"/>
  <c r="C43" i="105"/>
  <c r="G37" i="105"/>
  <c r="G39" i="105"/>
  <c r="B61" i="105"/>
  <c r="B63" i="105"/>
  <c r="G30" i="105"/>
  <c r="G32" i="105"/>
  <c r="J32" i="105"/>
  <c r="G36" i="106"/>
  <c r="G40" i="106"/>
  <c r="F36" i="106"/>
  <c r="F40" i="106"/>
  <c r="H55" i="106"/>
  <c r="C34" i="106"/>
  <c r="C60" i="106" s="1"/>
  <c r="F55" i="106"/>
  <c r="D34" i="106"/>
  <c r="D60" i="106" s="1"/>
  <c r="E34" i="106"/>
  <c r="E60" i="106" s="1"/>
  <c r="F34" i="106"/>
  <c r="G34" i="106"/>
  <c r="G60" i="106" s="1"/>
  <c r="G30" i="106"/>
  <c r="F30" i="106"/>
  <c r="H60" i="106"/>
  <c r="F60" i="106"/>
  <c r="D60" i="94"/>
  <c r="C60" i="94"/>
  <c r="C38" i="108"/>
  <c r="AA5" i="17"/>
  <c r="F58" i="93"/>
  <c r="K65" i="97"/>
  <c r="H41" i="97"/>
  <c r="H65" i="97" s="1"/>
  <c r="K68" i="97"/>
  <c r="K63" i="97"/>
  <c r="K61" i="97"/>
  <c r="K61" i="98"/>
  <c r="F47" i="85"/>
  <c r="D47" i="85"/>
  <c r="G58" i="87"/>
  <c r="D58" i="87"/>
  <c r="E58" i="87"/>
  <c r="E45" i="68"/>
  <c r="C153" i="18"/>
  <c r="D49" i="49"/>
  <c r="H42" i="49"/>
  <c r="G37" i="49"/>
  <c r="E37" i="49"/>
  <c r="H34" i="49"/>
  <c r="N7" i="2" s="1"/>
  <c r="H44" i="4"/>
  <c r="G43" i="4"/>
  <c r="D43" i="4"/>
  <c r="D37" i="4"/>
  <c r="D33" i="4"/>
  <c r="H32" i="4"/>
  <c r="F32" i="4"/>
  <c r="H45" i="14"/>
  <c r="C17" i="2" s="1"/>
  <c r="F41" i="15"/>
  <c r="G37" i="15"/>
  <c r="E37" i="15"/>
  <c r="H32" i="15"/>
  <c r="B25" i="15"/>
  <c r="B80" i="15" s="1"/>
  <c r="B41" i="60"/>
  <c r="F41" i="60" s="1"/>
  <c r="H40" i="60"/>
  <c r="H38" i="60"/>
  <c r="H36" i="60"/>
  <c r="B34" i="60"/>
  <c r="F34" i="60" s="1"/>
  <c r="H33" i="60"/>
  <c r="H31" i="60"/>
  <c r="H29" i="60"/>
  <c r="I44" i="55"/>
  <c r="G44" i="55"/>
  <c r="E44" i="55"/>
  <c r="G39" i="55"/>
  <c r="E39" i="55"/>
  <c r="I38" i="55"/>
  <c r="G38" i="55"/>
  <c r="E38" i="55"/>
  <c r="E31" i="55"/>
  <c r="C56" i="63"/>
  <c r="E56" i="63"/>
  <c r="G56" i="63"/>
  <c r="C55" i="63"/>
  <c r="E55" i="63"/>
  <c r="G55" i="63"/>
  <c r="C54" i="63"/>
  <c r="E54" i="63"/>
  <c r="G54" i="63"/>
  <c r="D47" i="59"/>
  <c r="B49" i="59"/>
  <c r="D49" i="59"/>
  <c r="D75" i="59"/>
  <c r="F75" i="59"/>
  <c r="C68" i="59"/>
  <c r="G68" i="59"/>
  <c r="C62" i="59"/>
  <c r="G62" i="59"/>
  <c r="C58" i="59"/>
  <c r="G58" i="59"/>
  <c r="F43" i="54"/>
  <c r="H43" i="54" s="1"/>
  <c r="C42" i="54"/>
  <c r="E42" i="54"/>
  <c r="G42" i="54"/>
  <c r="H42" i="54" s="1"/>
  <c r="C34" i="54"/>
  <c r="E34" i="54"/>
  <c r="G34" i="54"/>
  <c r="E45" i="76"/>
  <c r="I45" i="76"/>
  <c r="K63" i="76"/>
  <c r="E45" i="75"/>
  <c r="E13" i="3"/>
  <c r="E17" i="3" s="1"/>
  <c r="E32" i="56"/>
  <c r="E59" i="56" s="1"/>
  <c r="D38" i="5"/>
  <c r="D44" i="13"/>
  <c r="H43" i="13"/>
  <c r="D15" i="2" s="1"/>
  <c r="H45" i="22"/>
  <c r="H33" i="22"/>
  <c r="H29" i="22"/>
  <c r="E33" i="30"/>
  <c r="G32" i="30"/>
  <c r="E32" i="30"/>
  <c r="H30" i="30"/>
  <c r="C40" i="59"/>
  <c r="E40" i="59"/>
  <c r="G40" i="59"/>
  <c r="H40" i="59" s="1"/>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H71" i="33" s="1"/>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R7" i="17"/>
  <c r="K54" i="68"/>
  <c r="G25" i="61"/>
  <c r="P10" i="3" s="1"/>
  <c r="Q20" i="3"/>
  <c r="C64" i="72"/>
  <c r="G64" i="72"/>
  <c r="S10" i="2"/>
  <c r="E64" i="72"/>
  <c r="H10" i="73"/>
  <c r="K10" i="71"/>
  <c r="K34" i="71" s="1"/>
  <c r="K38" i="71"/>
  <c r="H50" i="67"/>
  <c r="E77" i="67" s="1"/>
  <c r="B62" i="75"/>
  <c r="H38" i="75"/>
  <c r="D38" i="75"/>
  <c r="K37" i="75"/>
  <c r="T14" i="17" s="1"/>
  <c r="I37" i="75"/>
  <c r="G37" i="75"/>
  <c r="E37" i="75"/>
  <c r="H32" i="76"/>
  <c r="H56" i="76" s="1"/>
  <c r="C37" i="77"/>
  <c r="D37" i="77"/>
  <c r="E23" i="77"/>
  <c r="E47" i="77" s="1"/>
  <c r="C34" i="77"/>
  <c r="H31" i="77"/>
  <c r="D43" i="78"/>
  <c r="H43" i="78"/>
  <c r="H69" i="78" s="1"/>
  <c r="C39" i="78"/>
  <c r="F39" i="78"/>
  <c r="C37" i="78"/>
  <c r="D37" i="78"/>
  <c r="G37" i="78"/>
  <c r="C23" i="78"/>
  <c r="B25" i="79"/>
  <c r="K60" i="87"/>
  <c r="V13" i="17"/>
  <c r="H37" i="73"/>
  <c r="G37" i="73"/>
  <c r="D37" i="73"/>
  <c r="G32" i="73"/>
  <c r="E32" i="73"/>
  <c r="H30" i="73"/>
  <c r="E56" i="73" s="1"/>
  <c r="D43" i="76"/>
  <c r="D67" i="76" s="1"/>
  <c r="B67" i="76"/>
  <c r="B69" i="76" s="1"/>
  <c r="C33" i="77"/>
  <c r="E33" i="77"/>
  <c r="G33" i="77"/>
  <c r="C47" i="77"/>
  <c r="H33" i="77"/>
  <c r="B60" i="78"/>
  <c r="D33" i="78"/>
  <c r="H33" i="78"/>
  <c r="H59" i="78" s="1"/>
  <c r="D31" i="78"/>
  <c r="H31" i="78"/>
  <c r="H21" i="78"/>
  <c r="H45" i="78" s="1"/>
  <c r="H44" i="78"/>
  <c r="H70" i="78" s="1"/>
  <c r="H37" i="78"/>
  <c r="F40" i="84"/>
  <c r="F66" i="84" s="1"/>
  <c r="C28" i="95"/>
  <c r="C54" i="95" s="1"/>
  <c r="H29" i="97"/>
  <c r="H33" i="97"/>
  <c r="H36" i="97"/>
  <c r="H40" i="97"/>
  <c r="K54" i="98"/>
  <c r="K68" i="98"/>
  <c r="B68" i="98"/>
  <c r="B69" i="98" s="1"/>
  <c r="G28" i="105"/>
  <c r="G32" i="108"/>
  <c r="G59" i="108" s="1"/>
  <c r="E59" i="78"/>
  <c r="J62" i="71"/>
  <c r="E25" i="3"/>
  <c r="F49" i="59"/>
  <c r="E49" i="59"/>
  <c r="G49" i="59"/>
  <c r="G41" i="60"/>
  <c r="G72" i="14"/>
  <c r="G71" i="4"/>
  <c r="D77" i="67"/>
  <c r="I23" i="48"/>
  <c r="C77" i="48"/>
  <c r="B5" i="2"/>
  <c r="D59" i="4"/>
  <c r="N14" i="2"/>
  <c r="C69" i="49"/>
  <c r="G69" i="49"/>
  <c r="G59" i="15"/>
  <c r="F136" i="18"/>
  <c r="L98" i="18"/>
  <c r="F94" i="18"/>
  <c r="E94" i="18"/>
  <c r="E130" i="18"/>
  <c r="G136" i="18"/>
  <c r="H98" i="18"/>
  <c r="J94" i="18"/>
  <c r="J93" i="18"/>
  <c r="I94" i="18"/>
  <c r="G94" i="18"/>
  <c r="E47" i="93"/>
  <c r="G47" i="93"/>
  <c r="G60" i="93"/>
  <c r="F63" i="93"/>
  <c r="H67" i="77"/>
  <c r="D67" i="77"/>
  <c r="H23" i="93"/>
  <c r="H47" i="93" s="1"/>
  <c r="C60" i="93"/>
  <c r="H77" i="67"/>
  <c r="C49" i="59"/>
  <c r="E70" i="13"/>
  <c r="F57" i="78"/>
  <c r="D70" i="78"/>
  <c r="H75" i="59"/>
  <c r="C41" i="106"/>
  <c r="I62" i="105"/>
  <c r="H62" i="105"/>
  <c r="H64" i="105"/>
  <c r="E64" i="105"/>
  <c r="J41" i="105"/>
  <c r="F45" i="105"/>
  <c r="H69" i="108"/>
  <c r="H45" i="105"/>
  <c r="G45" i="105"/>
  <c r="C41" i="105"/>
  <c r="I41" i="96"/>
  <c r="G41" i="96"/>
  <c r="F41" i="96"/>
  <c r="H41" i="96"/>
  <c r="F41" i="93"/>
  <c r="G41" i="93"/>
  <c r="G45" i="94"/>
  <c r="G62" i="93"/>
  <c r="H45" i="93"/>
  <c r="H71" i="93" s="1"/>
  <c r="H45" i="94"/>
  <c r="H71" i="94" s="1"/>
  <c r="C63" i="93"/>
  <c r="C55" i="93"/>
  <c r="D63" i="93"/>
  <c r="C62" i="94"/>
  <c r="F47" i="93"/>
  <c r="F73" i="93" s="1"/>
  <c r="H60" i="93"/>
  <c r="F62" i="93"/>
  <c r="E60" i="94"/>
  <c r="H41" i="93"/>
  <c r="J67" i="97"/>
  <c r="C67" i="97"/>
  <c r="I52" i="96"/>
  <c r="E52" i="96"/>
  <c r="E57" i="78"/>
  <c r="I53" i="75"/>
  <c r="F59" i="15"/>
  <c r="E72" i="14"/>
  <c r="E71" i="4"/>
  <c r="C65" i="77"/>
  <c r="G65" i="73"/>
  <c r="H33" i="33"/>
  <c r="H31" i="54"/>
  <c r="F60" i="84"/>
  <c r="E47" i="84"/>
  <c r="B65" i="87"/>
  <c r="I54" i="76"/>
  <c r="I58" i="76"/>
  <c r="F64" i="76"/>
  <c r="D68" i="75"/>
  <c r="B51" i="61"/>
  <c r="D51" i="61" s="1"/>
  <c r="H49" i="61"/>
  <c r="G45" i="61"/>
  <c r="E45" i="61"/>
  <c r="G43" i="61"/>
  <c r="G70" i="61" s="1"/>
  <c r="E43" i="61"/>
  <c r="E70" i="61" s="1"/>
  <c r="G41" i="61"/>
  <c r="G68" i="61" s="1"/>
  <c r="E41" i="61"/>
  <c r="E68" i="61" s="1"/>
  <c r="H37" i="61"/>
  <c r="P10" i="2" s="1"/>
  <c r="F35" i="61"/>
  <c r="D35" i="61"/>
  <c r="F47" i="95"/>
  <c r="J52" i="96"/>
  <c r="F52" i="96"/>
  <c r="E62" i="99"/>
  <c r="J46" i="99"/>
  <c r="I73" i="99" s="1"/>
  <c r="G59" i="99"/>
  <c r="F65" i="67"/>
  <c r="E65" i="67"/>
  <c r="G71" i="77"/>
  <c r="C54" i="77"/>
  <c r="E64" i="78"/>
  <c r="D55" i="75"/>
  <c r="C55" i="75"/>
  <c r="C69" i="73"/>
  <c r="C58" i="42"/>
  <c r="H47" i="33"/>
  <c r="H54" i="76"/>
  <c r="C54" i="76"/>
  <c r="E64" i="71"/>
  <c r="D64" i="71"/>
  <c r="F70" i="73"/>
  <c r="C70" i="73"/>
  <c r="G70" i="13"/>
  <c r="C70" i="13"/>
  <c r="D59" i="61"/>
  <c r="D56" i="85"/>
  <c r="E62" i="85"/>
  <c r="F56" i="85"/>
  <c r="D63" i="79"/>
  <c r="B73" i="77"/>
  <c r="D56" i="77"/>
  <c r="H45" i="84"/>
  <c r="H60" i="76"/>
  <c r="I21" i="61"/>
  <c r="H23" i="61"/>
  <c r="F46" i="49"/>
  <c r="F36" i="14"/>
  <c r="G25" i="14"/>
  <c r="C10" i="3" s="1"/>
  <c r="E25" i="14"/>
  <c r="C8" i="3"/>
  <c r="C25" i="14"/>
  <c r="C6" i="3" s="1"/>
  <c r="G32" i="55"/>
  <c r="E32" i="55"/>
  <c r="H31" i="55"/>
  <c r="F31" i="55"/>
  <c r="K132" i="22"/>
  <c r="B112" i="22"/>
  <c r="K37" i="22"/>
  <c r="L14" i="17" s="1"/>
  <c r="J24" i="26"/>
  <c r="K10" i="18" s="1"/>
  <c r="F24" i="26"/>
  <c r="G10" i="18" s="1"/>
  <c r="H31" i="30"/>
  <c r="E23" i="30"/>
  <c r="F6" i="18" s="1"/>
  <c r="C23" i="30"/>
  <c r="D6" i="18" s="1"/>
  <c r="B52" i="31"/>
  <c r="H37" i="31"/>
  <c r="I28" i="31"/>
  <c r="G28" i="31"/>
  <c r="E28" i="31"/>
  <c r="H37" i="56"/>
  <c r="O10" i="2" s="1"/>
  <c r="B25" i="56"/>
  <c r="G45" i="49"/>
  <c r="E45" i="49"/>
  <c r="G43" i="49"/>
  <c r="E43" i="49"/>
  <c r="F42" i="49"/>
  <c r="F69" i="49" s="1"/>
  <c r="G41" i="49"/>
  <c r="E41" i="49"/>
  <c r="H33" i="49"/>
  <c r="N6" i="2" s="1"/>
  <c r="H49" i="4"/>
  <c r="M20" i="2" s="1"/>
  <c r="G41" i="4"/>
  <c r="E41" i="4"/>
  <c r="B38" i="4"/>
  <c r="F37" i="4"/>
  <c r="F36" i="4"/>
  <c r="H35" i="4"/>
  <c r="M8" i="2" s="1"/>
  <c r="H10" i="4"/>
  <c r="I10" i="4" s="1"/>
  <c r="B53" i="5"/>
  <c r="G51" i="5"/>
  <c r="E51" i="5"/>
  <c r="C51" i="5"/>
  <c r="G46" i="5"/>
  <c r="E46" i="5"/>
  <c r="C46" i="5"/>
  <c r="G38" i="5"/>
  <c r="E38" i="5"/>
  <c r="F50" i="13"/>
  <c r="H44" i="13"/>
  <c r="F43" i="13"/>
  <c r="F70" i="13" s="1"/>
  <c r="H33" i="13"/>
  <c r="D64" i="14"/>
  <c r="H44" i="14"/>
  <c r="C16" i="2" s="1"/>
  <c r="H34" i="14"/>
  <c r="C7" i="2" s="1"/>
  <c r="E25" i="15"/>
  <c r="B8" i="3" s="1"/>
  <c r="C25" i="15"/>
  <c r="B6" i="3" s="1"/>
  <c r="H37" i="15"/>
  <c r="J38" i="60"/>
  <c r="J37" i="60"/>
  <c r="K37" i="60" s="1"/>
  <c r="P14" i="17" s="1"/>
  <c r="E23" i="47"/>
  <c r="F16" i="18" s="1"/>
  <c r="H39" i="21"/>
  <c r="H37" i="21"/>
  <c r="J36" i="21"/>
  <c r="K36" i="21" s="1"/>
  <c r="M13" i="17" s="1"/>
  <c r="H28" i="21"/>
  <c r="J23" i="21"/>
  <c r="K15" i="18" s="1"/>
  <c r="C66" i="21"/>
  <c r="I41" i="22"/>
  <c r="E41" i="22"/>
  <c r="B71" i="30"/>
  <c r="H23" i="31"/>
  <c r="I5" i="18" s="1"/>
  <c r="B25" i="33"/>
  <c r="B53" i="18" s="1"/>
  <c r="F25" i="34"/>
  <c r="G52" i="18" s="1"/>
  <c r="D24" i="38"/>
  <c r="E48" i="18" s="1"/>
  <c r="D35" i="40"/>
  <c r="G46" i="40"/>
  <c r="C66" i="42"/>
  <c r="H39" i="42"/>
  <c r="H22" i="42"/>
  <c r="F24" i="42"/>
  <c r="B24" i="42"/>
  <c r="B44" i="18" s="1"/>
  <c r="B67" i="43"/>
  <c r="B42" i="44"/>
  <c r="D42" i="44" s="1"/>
  <c r="E24" i="44"/>
  <c r="F42" i="18" s="1"/>
  <c r="F61" i="67"/>
  <c r="G44" i="69"/>
  <c r="E44" i="69"/>
  <c r="H34" i="69"/>
  <c r="H60" i="69" s="1"/>
  <c r="C34" i="69"/>
  <c r="G32" i="69"/>
  <c r="E32" i="69"/>
  <c r="G30" i="69"/>
  <c r="G56" i="69" s="1"/>
  <c r="E30" i="69"/>
  <c r="E56" i="69" s="1"/>
  <c r="E29" i="69"/>
  <c r="E55" i="69" s="1"/>
  <c r="E34" i="69"/>
  <c r="C37" i="73"/>
  <c r="F37" i="73"/>
  <c r="B23" i="69"/>
  <c r="E25" i="59"/>
  <c r="F56" i="18" s="1"/>
  <c r="D30" i="75"/>
  <c r="H30" i="75"/>
  <c r="K40" i="75"/>
  <c r="D39" i="76"/>
  <c r="D63" i="76" s="1"/>
  <c r="H39" i="76"/>
  <c r="H63" i="76" s="1"/>
  <c r="F59" i="85"/>
  <c r="B53" i="32"/>
  <c r="H30" i="32"/>
  <c r="G42" i="59"/>
  <c r="E42" i="59"/>
  <c r="F34" i="59"/>
  <c r="F42" i="54"/>
  <c r="D25" i="48"/>
  <c r="E54" i="18" s="1"/>
  <c r="G49" i="33"/>
  <c r="F25" i="33"/>
  <c r="H68" i="34"/>
  <c r="H41" i="34"/>
  <c r="H35" i="34"/>
  <c r="H33" i="34"/>
  <c r="H31" i="34"/>
  <c r="G49" i="34"/>
  <c r="C24" i="38"/>
  <c r="H45" i="42"/>
  <c r="H39" i="44"/>
  <c r="F64" i="44" s="1"/>
  <c r="H37" i="44"/>
  <c r="H33" i="44"/>
  <c r="H29" i="44"/>
  <c r="B24" i="44"/>
  <c r="G57" i="71"/>
  <c r="G55" i="71"/>
  <c r="K10" i="60"/>
  <c r="C23" i="71"/>
  <c r="D21" i="18" s="1"/>
  <c r="G25" i="54"/>
  <c r="E25" i="54"/>
  <c r="H32" i="73"/>
  <c r="H58" i="73"/>
  <c r="F25" i="59"/>
  <c r="G56" i="18" s="1"/>
  <c r="H49" i="72"/>
  <c r="H23" i="72"/>
  <c r="H25" i="72" s="1"/>
  <c r="I21" i="72"/>
  <c r="H36" i="72"/>
  <c r="F63" i="72" s="1"/>
  <c r="I8" i="72"/>
  <c r="B64" i="75"/>
  <c r="H43" i="75"/>
  <c r="H67" i="75" s="1"/>
  <c r="B67" i="75"/>
  <c r="B69" i="75" s="1"/>
  <c r="J32" i="75"/>
  <c r="F30" i="75"/>
  <c r="E23" i="75"/>
  <c r="D69" i="72"/>
  <c r="G61" i="72"/>
  <c r="D34" i="69"/>
  <c r="D25" i="72"/>
  <c r="S7" i="3" s="1"/>
  <c r="G23" i="75"/>
  <c r="F40" i="77"/>
  <c r="H29" i="77"/>
  <c r="F41" i="77"/>
  <c r="F67" i="77" s="1"/>
  <c r="H37" i="77"/>
  <c r="C63" i="77" s="1"/>
  <c r="H32" i="77"/>
  <c r="C58" i="77" s="1"/>
  <c r="F32" i="78"/>
  <c r="E32" i="78"/>
  <c r="G49" i="79"/>
  <c r="E49" i="79"/>
  <c r="C49" i="79"/>
  <c r="C43" i="79"/>
  <c r="F42" i="79"/>
  <c r="D42" i="79"/>
  <c r="I41" i="79"/>
  <c r="G35" i="79"/>
  <c r="E35" i="79"/>
  <c r="C35" i="79"/>
  <c r="F25" i="79"/>
  <c r="T9" i="3" s="1"/>
  <c r="D25" i="79"/>
  <c r="T7" i="3" s="1"/>
  <c r="C107" i="18"/>
  <c r="I25" i="83"/>
  <c r="M25" i="83" s="1"/>
  <c r="H28" i="84"/>
  <c r="H32" i="84"/>
  <c r="E41" i="84"/>
  <c r="G23" i="84"/>
  <c r="H37" i="85"/>
  <c r="F23" i="86"/>
  <c r="F47" i="86" s="1"/>
  <c r="F73" i="86" s="1"/>
  <c r="K31" i="88"/>
  <c r="C23" i="88"/>
  <c r="G23" i="88"/>
  <c r="K33" i="89"/>
  <c r="K57" i="89" s="1"/>
  <c r="K39" i="89"/>
  <c r="I43" i="87"/>
  <c r="G43" i="87"/>
  <c r="G67" i="87" s="1"/>
  <c r="E43" i="87"/>
  <c r="I39" i="87"/>
  <c r="I63" i="87" s="1"/>
  <c r="G39" i="87"/>
  <c r="G63" i="87" s="1"/>
  <c r="E39" i="87"/>
  <c r="E63" i="87" s="1"/>
  <c r="J38" i="87"/>
  <c r="J62" i="87" s="1"/>
  <c r="H38" i="87"/>
  <c r="H62" i="87" s="1"/>
  <c r="F38" i="87"/>
  <c r="F62" i="87" s="1"/>
  <c r="J37" i="87"/>
  <c r="H30" i="87"/>
  <c r="C111" i="18"/>
  <c r="H40" i="93"/>
  <c r="C66" i="93" s="1"/>
  <c r="H44" i="93"/>
  <c r="H70" i="93" s="1"/>
  <c r="K17" i="96"/>
  <c r="K31" i="97"/>
  <c r="H31" i="97"/>
  <c r="K29" i="98"/>
  <c r="K31" i="98"/>
  <c r="J55" i="98" s="1"/>
  <c r="C112" i="18"/>
  <c r="B23" i="106"/>
  <c r="B47" i="106" s="1"/>
  <c r="D47" i="106" s="1"/>
  <c r="H49" i="109"/>
  <c r="B45" i="110"/>
  <c r="C43" i="110"/>
  <c r="C41" i="77"/>
  <c r="H40" i="77"/>
  <c r="G66" i="77" s="1"/>
  <c r="H32" i="78"/>
  <c r="H58" i="78" s="1"/>
  <c r="C109" i="18"/>
  <c r="D55" i="97"/>
  <c r="C50" i="99"/>
  <c r="K50" i="99"/>
  <c r="Z21" i="2" s="1"/>
  <c r="J23" i="105"/>
  <c r="H36" i="109"/>
  <c r="I8" i="109"/>
  <c r="AC9" i="2" s="1"/>
  <c r="G28" i="110"/>
  <c r="C28" i="110"/>
  <c r="B60" i="95"/>
  <c r="B73" i="95" s="1"/>
  <c r="K38" i="97"/>
  <c r="G34" i="98"/>
  <c r="K38" i="98"/>
  <c r="K40" i="98"/>
  <c r="H64" i="98" s="1"/>
  <c r="B58" i="98"/>
  <c r="L10" i="99"/>
  <c r="F25" i="99"/>
  <c r="V9" i="3" s="1"/>
  <c r="C113" i="18"/>
  <c r="B60" i="106"/>
  <c r="B73" i="106" s="1"/>
  <c r="H43" i="109"/>
  <c r="K29" i="110"/>
  <c r="K31" i="110"/>
  <c r="K36" i="110"/>
  <c r="K60" i="110" s="1"/>
  <c r="K43" i="110"/>
  <c r="B58" i="110"/>
  <c r="H32" i="111"/>
  <c r="H58" i="111" s="1"/>
  <c r="H36" i="111"/>
  <c r="H62" i="111" s="1"/>
  <c r="H38" i="111"/>
  <c r="H64" i="111" s="1"/>
  <c r="H40" i="111"/>
  <c r="H66" i="111" s="1"/>
  <c r="H37" i="109"/>
  <c r="C35" i="109"/>
  <c r="I4" i="109"/>
  <c r="AC5" i="2" s="1"/>
  <c r="G35" i="109"/>
  <c r="G44" i="110"/>
  <c r="G43" i="110"/>
  <c r="C44" i="110"/>
  <c r="G38" i="110"/>
  <c r="G37" i="110"/>
  <c r="C38" i="110"/>
  <c r="C31" i="110"/>
  <c r="G32" i="110"/>
  <c r="G23" i="110"/>
  <c r="G31" i="110"/>
  <c r="H44" i="111"/>
  <c r="H70" i="111" s="1"/>
  <c r="G43" i="111"/>
  <c r="C36" i="111"/>
  <c r="C40" i="111"/>
  <c r="G36" i="111"/>
  <c r="G40" i="111"/>
  <c r="G30" i="111"/>
  <c r="C58" i="44"/>
  <c r="F58" i="44"/>
  <c r="E58" i="44"/>
  <c r="D58" i="44"/>
  <c r="F54" i="44"/>
  <c r="F69" i="78"/>
  <c r="D45" i="106"/>
  <c r="F45" i="106"/>
  <c r="G77" i="108"/>
  <c r="G46" i="108"/>
  <c r="D46" i="108"/>
  <c r="F46" i="108"/>
  <c r="E46" i="108"/>
  <c r="H46" i="108"/>
  <c r="C64" i="108"/>
  <c r="E51" i="108"/>
  <c r="G51" i="108"/>
  <c r="J51" i="108"/>
  <c r="D51" i="108"/>
  <c r="H51" i="108"/>
  <c r="C51" i="108"/>
  <c r="H70" i="106"/>
  <c r="F70" i="106"/>
  <c r="D41" i="95"/>
  <c r="G41" i="95"/>
  <c r="C41" i="95"/>
  <c r="C45" i="95"/>
  <c r="F45" i="95"/>
  <c r="E45" i="95"/>
  <c r="F71" i="94"/>
  <c r="H62" i="94"/>
  <c r="F62" i="94"/>
  <c r="J34" i="98"/>
  <c r="F34" i="98"/>
  <c r="J34" i="97"/>
  <c r="F34" i="97"/>
  <c r="G34" i="97"/>
  <c r="C34" i="97"/>
  <c r="I34" i="97"/>
  <c r="E34" i="97"/>
  <c r="G34" i="96"/>
  <c r="G58" i="96" s="1"/>
  <c r="H34" i="96"/>
  <c r="H58" i="96" s="1"/>
  <c r="D34" i="96"/>
  <c r="I34" i="96"/>
  <c r="B47" i="96"/>
  <c r="K64" i="96"/>
  <c r="AA17" i="17"/>
  <c r="Y9" i="2"/>
  <c r="E63" i="99"/>
  <c r="Y5" i="2"/>
  <c r="E59" i="99"/>
  <c r="H67" i="86"/>
  <c r="F67" i="86"/>
  <c r="K34" i="30"/>
  <c r="D11" i="17" s="1"/>
  <c r="J46" i="79"/>
  <c r="U18" i="2" s="1"/>
  <c r="F46" i="79"/>
  <c r="H46" i="79"/>
  <c r="G46" i="79"/>
  <c r="T10" i="17"/>
  <c r="H57" i="75"/>
  <c r="E57" i="75"/>
  <c r="E34" i="71"/>
  <c r="C34" i="71"/>
  <c r="F34" i="71"/>
  <c r="J34" i="71"/>
  <c r="J58" i="71" s="1"/>
  <c r="G69" i="73"/>
  <c r="F69" i="73"/>
  <c r="E69" i="73"/>
  <c r="F64" i="54"/>
  <c r="C64" i="54"/>
  <c r="E64" i="54"/>
  <c r="E54" i="43"/>
  <c r="C54" i="43"/>
  <c r="G54" i="43"/>
  <c r="F64" i="43"/>
  <c r="G64" i="43"/>
  <c r="C64" i="43"/>
  <c r="H58" i="42"/>
  <c r="C44" i="54"/>
  <c r="F44" i="54"/>
  <c r="D14" i="18"/>
  <c r="C72" i="54"/>
  <c r="G72" i="54"/>
  <c r="E72" i="54"/>
  <c r="F72" i="54"/>
  <c r="H16" i="18"/>
  <c r="F61" i="15"/>
  <c r="D38" i="13"/>
  <c r="C38" i="13"/>
  <c r="D9" i="2"/>
  <c r="D63" i="13"/>
  <c r="O5" i="2"/>
  <c r="O7" i="2"/>
  <c r="K52" i="87"/>
  <c r="D52" i="87"/>
  <c r="C62" i="86"/>
  <c r="D62" i="86"/>
  <c r="I71" i="83"/>
  <c r="F71" i="83"/>
  <c r="C71" i="83"/>
  <c r="G71" i="83"/>
  <c r="I77" i="79"/>
  <c r="G77" i="79"/>
  <c r="D77" i="79"/>
  <c r="E77" i="79"/>
  <c r="E65" i="77"/>
  <c r="D65" i="77"/>
  <c r="F57" i="75"/>
  <c r="G57" i="75"/>
  <c r="H65" i="73"/>
  <c r="D65" i="73"/>
  <c r="C65" i="73"/>
  <c r="E56" i="42"/>
  <c r="C56" i="42"/>
  <c r="F56" i="42"/>
  <c r="J34" i="32"/>
  <c r="E34" i="32"/>
  <c r="I34" i="32"/>
  <c r="B47" i="32"/>
  <c r="K29" i="32"/>
  <c r="B6" i="17" s="1"/>
  <c r="K33" i="32"/>
  <c r="B10" i="17" s="1"/>
  <c r="E6" i="18"/>
  <c r="E70" i="15"/>
  <c r="P13" i="2"/>
  <c r="E59" i="61"/>
  <c r="C67" i="87"/>
  <c r="K67" i="87"/>
  <c r="E67" i="87"/>
  <c r="E41" i="88"/>
  <c r="H41" i="88"/>
  <c r="C41" i="88"/>
  <c r="J41" i="88"/>
  <c r="K41" i="88"/>
  <c r="U11" i="3"/>
  <c r="U7" i="3"/>
  <c r="U14" i="3"/>
  <c r="G46" i="83"/>
  <c r="C46" i="83"/>
  <c r="F46" i="83"/>
  <c r="B53" i="83"/>
  <c r="I46" i="83"/>
  <c r="H46" i="83"/>
  <c r="L46" i="83"/>
  <c r="X18" i="2" s="1"/>
  <c r="J46" i="83"/>
  <c r="E73" i="83" s="1"/>
  <c r="D49" i="33"/>
  <c r="F49" i="33"/>
  <c r="D64" i="76"/>
  <c r="C64" i="76"/>
  <c r="U17" i="17"/>
  <c r="K64" i="76"/>
  <c r="K45" i="76"/>
  <c r="K23" i="76"/>
  <c r="H64" i="76"/>
  <c r="I25" i="66"/>
  <c r="H53" i="66"/>
  <c r="C68" i="61"/>
  <c r="F36" i="61"/>
  <c r="E36" i="61"/>
  <c r="H36" i="61"/>
  <c r="P9" i="2" s="1"/>
  <c r="F59" i="61"/>
  <c r="I14" i="61"/>
  <c r="H18" i="61"/>
  <c r="H42" i="61"/>
  <c r="I7" i="61"/>
  <c r="H35" i="61"/>
  <c r="C62" i="61" s="1"/>
  <c r="I5" i="61"/>
  <c r="H33" i="61"/>
  <c r="C36" i="56"/>
  <c r="C63" i="56" s="1"/>
  <c r="E36" i="56"/>
  <c r="E63" i="56" s="1"/>
  <c r="G36" i="56"/>
  <c r="G63" i="56" s="1"/>
  <c r="D36" i="56"/>
  <c r="D63" i="56" s="1"/>
  <c r="B38" i="56"/>
  <c r="I21" i="56"/>
  <c r="H49" i="56"/>
  <c r="O20" i="2" s="1"/>
  <c r="I13" i="56"/>
  <c r="H41" i="56"/>
  <c r="O13" i="2" s="1"/>
  <c r="I5" i="56"/>
  <c r="H33" i="56"/>
  <c r="H10" i="56"/>
  <c r="I22" i="49"/>
  <c r="H23" i="49"/>
  <c r="I4" i="49"/>
  <c r="C59" i="49"/>
  <c r="D50" i="4"/>
  <c r="C50" i="4"/>
  <c r="E50" i="4"/>
  <c r="G50" i="4"/>
  <c r="B51" i="4"/>
  <c r="F50" i="4"/>
  <c r="C35" i="4"/>
  <c r="C62" i="4" s="1"/>
  <c r="D35" i="4"/>
  <c r="D62" i="4" s="1"/>
  <c r="F35" i="4"/>
  <c r="G35" i="4"/>
  <c r="G62" i="4" s="1"/>
  <c r="F69" i="5"/>
  <c r="C69" i="5"/>
  <c r="L14" i="2"/>
  <c r="F42" i="13"/>
  <c r="D42" i="13"/>
  <c r="H42" i="13"/>
  <c r="D14" i="2" s="1"/>
  <c r="G42" i="13"/>
  <c r="E42" i="13"/>
  <c r="B46" i="13"/>
  <c r="F37" i="13"/>
  <c r="C37" i="13"/>
  <c r="G37" i="13"/>
  <c r="H37" i="13"/>
  <c r="G64" i="13" s="1"/>
  <c r="C35" i="13"/>
  <c r="C62" i="13" s="1"/>
  <c r="D35" i="13"/>
  <c r="D62" i="13" s="1"/>
  <c r="F35" i="13"/>
  <c r="F62" i="13" s="1"/>
  <c r="G35" i="13"/>
  <c r="G62" i="13" s="1"/>
  <c r="H32" i="14"/>
  <c r="C5" i="2" s="1"/>
  <c r="C59" i="14"/>
  <c r="C42" i="15"/>
  <c r="G42" i="15"/>
  <c r="E42" i="15"/>
  <c r="D42" i="15"/>
  <c r="B46" i="15"/>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D43" i="55"/>
  <c r="H43" i="55"/>
  <c r="F44" i="47"/>
  <c r="J44" i="47"/>
  <c r="E44" i="47"/>
  <c r="I44" i="47"/>
  <c r="H44" i="47"/>
  <c r="D40" i="47"/>
  <c r="H40" i="47"/>
  <c r="F40" i="47"/>
  <c r="E40" i="47"/>
  <c r="I40" i="47"/>
  <c r="D36" i="47"/>
  <c r="H36" i="47"/>
  <c r="B41" i="47"/>
  <c r="F36" i="47"/>
  <c r="E36" i="47"/>
  <c r="I36" i="47"/>
  <c r="D33" i="47"/>
  <c r="H33" i="47"/>
  <c r="B57" i="47"/>
  <c r="F33" i="47"/>
  <c r="E33" i="47"/>
  <c r="I33" i="47"/>
  <c r="D29" i="47"/>
  <c r="H29" i="47"/>
  <c r="B34" i="47"/>
  <c r="J34" i="47" s="1"/>
  <c r="B53" i="47"/>
  <c r="F29" i="47"/>
  <c r="E29" i="47"/>
  <c r="I29" i="47"/>
  <c r="D44" i="21"/>
  <c r="H44" i="21"/>
  <c r="B45" i="21"/>
  <c r="E45" i="21" s="1"/>
  <c r="F44" i="21"/>
  <c r="C44" i="21"/>
  <c r="G44" i="21"/>
  <c r="H66" i="21"/>
  <c r="F23" i="21"/>
  <c r="F66" i="21"/>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49" i="33" s="1"/>
  <c r="H18" i="33"/>
  <c r="G53" i="18"/>
  <c r="C25" i="33"/>
  <c r="I9" i="33"/>
  <c r="D63" i="33"/>
  <c r="F63" i="33"/>
  <c r="I7" i="33"/>
  <c r="F61" i="33"/>
  <c r="D61" i="33"/>
  <c r="I5" i="33"/>
  <c r="C59" i="33"/>
  <c r="G59" i="33"/>
  <c r="E59" i="33"/>
  <c r="H48" i="34"/>
  <c r="D44" i="34"/>
  <c r="G44" i="34"/>
  <c r="E44" i="34"/>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55" i="40"/>
  <c r="C55" i="40"/>
  <c r="G66" i="42"/>
  <c r="E66" i="42"/>
  <c r="B58" i="71"/>
  <c r="H30" i="78"/>
  <c r="H10" i="78"/>
  <c r="C34" i="98"/>
  <c r="E34" i="98"/>
  <c r="I34" i="98"/>
  <c r="K36" i="98"/>
  <c r="D60" i="98" s="1"/>
  <c r="K17" i="98"/>
  <c r="J62" i="98"/>
  <c r="G62" i="98"/>
  <c r="E23" i="98"/>
  <c r="I23" i="98"/>
  <c r="K43" i="98"/>
  <c r="K21" i="98"/>
  <c r="F54" i="98"/>
  <c r="D39" i="98"/>
  <c r="K39" i="98"/>
  <c r="C63" i="98" s="1"/>
  <c r="H39" i="98"/>
  <c r="I43" i="98"/>
  <c r="G43" i="98"/>
  <c r="G67" i="98" s="1"/>
  <c r="F43" i="98"/>
  <c r="J43" i="98"/>
  <c r="J67" i="98"/>
  <c r="D43" i="98"/>
  <c r="K4" i="99"/>
  <c r="J10" i="99"/>
  <c r="D38" i="99"/>
  <c r="K38" i="99"/>
  <c r="Z11" i="2" s="1"/>
  <c r="D25" i="99"/>
  <c r="H38" i="99"/>
  <c r="H25" i="99"/>
  <c r="J44" i="99"/>
  <c r="D71" i="99" s="1"/>
  <c r="K16" i="99"/>
  <c r="K22" i="99"/>
  <c r="J50" i="99"/>
  <c r="H77" i="99" s="1"/>
  <c r="J23" i="99"/>
  <c r="H49" i="99"/>
  <c r="J49" i="99"/>
  <c r="L49" i="99"/>
  <c r="AA20" i="2" s="1"/>
  <c r="G49" i="99"/>
  <c r="E49" i="99"/>
  <c r="C49" i="99"/>
  <c r="F49" i="99"/>
  <c r="F76" i="99" s="1"/>
  <c r="AB20" i="17"/>
  <c r="K67" i="105"/>
  <c r="H63" i="106"/>
  <c r="E63" i="106"/>
  <c r="F63" i="106"/>
  <c r="G57" i="78"/>
  <c r="D69" i="49"/>
  <c r="E69" i="49"/>
  <c r="H69" i="49" s="1"/>
  <c r="M5" i="2"/>
  <c r="G77" i="48"/>
  <c r="F77" i="48"/>
  <c r="E77" i="48"/>
  <c r="G77" i="67"/>
  <c r="C77" i="67"/>
  <c r="R21" i="2"/>
  <c r="G56" i="73"/>
  <c r="C57" i="78"/>
  <c r="M16" i="2"/>
  <c r="H41" i="60"/>
  <c r="C41" i="60"/>
  <c r="I41" i="60"/>
  <c r="G34" i="60"/>
  <c r="G77" i="33"/>
  <c r="E77" i="33"/>
  <c r="Y8" i="17"/>
  <c r="H23" i="34"/>
  <c r="D76" i="34"/>
  <c r="D59" i="33"/>
  <c r="C61" i="33"/>
  <c r="G61" i="33"/>
  <c r="E63" i="33"/>
  <c r="C45" i="22"/>
  <c r="H43" i="60"/>
  <c r="F42" i="15"/>
  <c r="V11" i="17"/>
  <c r="I59" i="99"/>
  <c r="I63" i="99"/>
  <c r="I70" i="99"/>
  <c r="K64" i="98"/>
  <c r="G60" i="95"/>
  <c r="H45" i="106"/>
  <c r="H71" i="106" s="1"/>
  <c r="G45" i="106"/>
  <c r="C67" i="105"/>
  <c r="AB13" i="17"/>
  <c r="C60" i="105"/>
  <c r="H64" i="108"/>
  <c r="F72" i="108"/>
  <c r="H38" i="108"/>
  <c r="D77" i="108"/>
  <c r="E72" i="108"/>
  <c r="I51" i="108"/>
  <c r="F78" i="108" s="1"/>
  <c r="J23" i="108"/>
  <c r="AB22" i="2" s="1"/>
  <c r="H72" i="108"/>
  <c r="C34" i="96"/>
  <c r="C58" i="96" s="1"/>
  <c r="C60" i="96"/>
  <c r="G60" i="96"/>
  <c r="C64" i="96"/>
  <c r="G64" i="96"/>
  <c r="D60" i="96"/>
  <c r="H60" i="96"/>
  <c r="D64" i="96"/>
  <c r="H64" i="96"/>
  <c r="E34" i="105"/>
  <c r="H34" i="105"/>
  <c r="G34" i="105"/>
  <c r="J34" i="105"/>
  <c r="I34" i="105"/>
  <c r="I67" i="105"/>
  <c r="H41" i="106"/>
  <c r="C67" i="106" s="1"/>
  <c r="H23" i="106"/>
  <c r="E71" i="94"/>
  <c r="C71" i="94"/>
  <c r="H23" i="94"/>
  <c r="H47" i="94" s="1"/>
  <c r="F41" i="95"/>
  <c r="E41" i="95"/>
  <c r="F70" i="94"/>
  <c r="C62" i="98"/>
  <c r="H62" i="98"/>
  <c r="D34" i="97"/>
  <c r="H34" i="98"/>
  <c r="G64" i="98"/>
  <c r="E34" i="96"/>
  <c r="E58" i="96" s="1"/>
  <c r="Y18" i="2"/>
  <c r="C70" i="99"/>
  <c r="D45" i="95"/>
  <c r="D47" i="95"/>
  <c r="D62" i="94"/>
  <c r="D70" i="94"/>
  <c r="F41" i="94"/>
  <c r="C41" i="94"/>
  <c r="D41" i="94"/>
  <c r="H41" i="94"/>
  <c r="F60" i="93"/>
  <c r="G70" i="94"/>
  <c r="H66" i="94"/>
  <c r="F66" i="94"/>
  <c r="H56" i="94"/>
  <c r="F56" i="94"/>
  <c r="G56" i="94"/>
  <c r="E70" i="94"/>
  <c r="H43" i="98"/>
  <c r="H67" i="98" s="1"/>
  <c r="B41" i="98"/>
  <c r="D64" i="98"/>
  <c r="F39" i="98"/>
  <c r="E39" i="98"/>
  <c r="I39" i="98"/>
  <c r="D62" i="98"/>
  <c r="C60" i="98"/>
  <c r="G23" i="98"/>
  <c r="Y17" i="17"/>
  <c r="B45" i="98"/>
  <c r="C43" i="98"/>
  <c r="C67" i="98" s="1"/>
  <c r="F55" i="98"/>
  <c r="C55" i="98"/>
  <c r="E55" i="98"/>
  <c r="I55" i="98"/>
  <c r="K10" i="98"/>
  <c r="K34" i="98" s="1"/>
  <c r="D30" i="98"/>
  <c r="D54" i="98" s="1"/>
  <c r="C30" i="98"/>
  <c r="C54" i="98" s="1"/>
  <c r="G30" i="98"/>
  <c r="G54" i="98" s="1"/>
  <c r="J28" i="98"/>
  <c r="H28" i="98"/>
  <c r="C28" i="98"/>
  <c r="G28" i="98"/>
  <c r="C41" i="97"/>
  <c r="C65" i="97" s="1"/>
  <c r="B47" i="97"/>
  <c r="I41" i="97"/>
  <c r="I65" i="97" s="1"/>
  <c r="E41" i="97"/>
  <c r="E65" i="97" s="1"/>
  <c r="B65" i="97"/>
  <c r="Z20" i="17"/>
  <c r="H67" i="97"/>
  <c r="E67" i="97"/>
  <c r="J34" i="96"/>
  <c r="J58" i="96" s="1"/>
  <c r="B63" i="98"/>
  <c r="B65" i="98" s="1"/>
  <c r="D67" i="97"/>
  <c r="H70" i="99"/>
  <c r="D70" i="99"/>
  <c r="H60" i="99"/>
  <c r="D60" i="99"/>
  <c r="I49" i="99"/>
  <c r="B51" i="99"/>
  <c r="F71" i="99"/>
  <c r="G70" i="99"/>
  <c r="H63" i="99"/>
  <c r="F63" i="99"/>
  <c r="D63" i="99"/>
  <c r="D61" i="99"/>
  <c r="J42" i="99"/>
  <c r="E69" i="99" s="1"/>
  <c r="J34" i="99"/>
  <c r="E61" i="99"/>
  <c r="I60" i="99"/>
  <c r="D49" i="99"/>
  <c r="D76" i="99" s="1"/>
  <c r="G59" i="61"/>
  <c r="G34" i="32"/>
  <c r="G56" i="42"/>
  <c r="F65" i="73"/>
  <c r="J57" i="75"/>
  <c r="C64" i="15"/>
  <c r="F65" i="77"/>
  <c r="T21" i="2"/>
  <c r="H71" i="83"/>
  <c r="V16" i="2"/>
  <c r="D64" i="85"/>
  <c r="D53" i="83"/>
  <c r="B7" i="2"/>
  <c r="I16" i="18"/>
  <c r="I101" i="18" s="1"/>
  <c r="J66" i="21"/>
  <c r="K5" i="18"/>
  <c r="G44" i="54"/>
  <c r="D72" i="54"/>
  <c r="J5" i="18"/>
  <c r="H63" i="44"/>
  <c r="D69" i="73"/>
  <c r="H34" i="71"/>
  <c r="G34" i="71"/>
  <c r="E46" i="79"/>
  <c r="G62" i="86"/>
  <c r="H62" i="86"/>
  <c r="H23" i="84"/>
  <c r="H47" i="84" s="1"/>
  <c r="E38" i="13"/>
  <c r="G38" i="13"/>
  <c r="F68" i="68"/>
  <c r="I18" i="54"/>
  <c r="D44" i="54"/>
  <c r="G72" i="33"/>
  <c r="F71" i="40"/>
  <c r="D64" i="43"/>
  <c r="D54" i="43"/>
  <c r="G64" i="54"/>
  <c r="D64" i="54"/>
  <c r="H64" i="54" s="1"/>
  <c r="G58" i="18"/>
  <c r="B47" i="71"/>
  <c r="D58" i="85"/>
  <c r="G58" i="85"/>
  <c r="H58" i="85"/>
  <c r="H34" i="77"/>
  <c r="H23" i="77"/>
  <c r="H47" i="77" s="1"/>
  <c r="C73" i="77" s="1"/>
  <c r="C67" i="77"/>
  <c r="G67" i="77"/>
  <c r="E67" i="77"/>
  <c r="C69" i="77"/>
  <c r="K52" i="75"/>
  <c r="E52" i="75"/>
  <c r="J34" i="75"/>
  <c r="D34" i="75"/>
  <c r="C52" i="75"/>
  <c r="H71" i="72"/>
  <c r="C71" i="72"/>
  <c r="E71" i="72"/>
  <c r="F71" i="72"/>
  <c r="D71" i="72"/>
  <c r="E64" i="73"/>
  <c r="G64" i="73"/>
  <c r="C64" i="73"/>
  <c r="G17" i="18"/>
  <c r="D64" i="73"/>
  <c r="F64" i="73"/>
  <c r="G69" i="69"/>
  <c r="C69" i="69"/>
  <c r="I68" i="68"/>
  <c r="G68" i="68"/>
  <c r="I45" i="68"/>
  <c r="I69" i="68" s="1"/>
  <c r="C45" i="68"/>
  <c r="J45" i="68"/>
  <c r="K45" i="68"/>
  <c r="F69" i="68" s="1"/>
  <c r="H64" i="69"/>
  <c r="E64" i="69"/>
  <c r="G64" i="69"/>
  <c r="H66" i="44"/>
  <c r="C46" i="40"/>
  <c r="H40" i="33"/>
  <c r="I18" i="48"/>
  <c r="G72" i="48"/>
  <c r="E77" i="59"/>
  <c r="D77" i="59"/>
  <c r="I47" i="32"/>
  <c r="F72" i="67"/>
  <c r="C38" i="67"/>
  <c r="C65" i="67" s="1"/>
  <c r="G38" i="67"/>
  <c r="G65" i="67" s="1"/>
  <c r="D38" i="67"/>
  <c r="D65" i="67" s="1"/>
  <c r="H10" i="33"/>
  <c r="H32" i="33"/>
  <c r="D49" i="54"/>
  <c r="G49" i="54"/>
  <c r="E49" i="54"/>
  <c r="K4" i="18"/>
  <c r="K89" i="18" s="1"/>
  <c r="D34" i="32"/>
  <c r="F112" i="22"/>
  <c r="H134" i="22"/>
  <c r="G66" i="21"/>
  <c r="K66" i="21"/>
  <c r="J34" i="21"/>
  <c r="D34" i="21"/>
  <c r="I34" i="21"/>
  <c r="K34" i="21" s="1"/>
  <c r="M11" i="17" s="1"/>
  <c r="G34" i="21"/>
  <c r="I44" i="21"/>
  <c r="G29" i="47"/>
  <c r="G33" i="47"/>
  <c r="C36" i="47"/>
  <c r="C40" i="47"/>
  <c r="B45" i="47"/>
  <c r="H30" i="60"/>
  <c r="K30" i="60" s="1"/>
  <c r="P7" i="17" s="1"/>
  <c r="C43" i="60"/>
  <c r="G62" i="15"/>
  <c r="C62" i="15"/>
  <c r="I4" i="14"/>
  <c r="H10" i="14"/>
  <c r="H18" i="14"/>
  <c r="E63" i="13"/>
  <c r="D37" i="13"/>
  <c r="D64" i="13" s="1"/>
  <c r="E38" i="4"/>
  <c r="H44" i="49"/>
  <c r="F71" i="49" s="1"/>
  <c r="H50" i="49"/>
  <c r="E76" i="56"/>
  <c r="B38" i="61"/>
  <c r="E38" i="61" s="1"/>
  <c r="G76" i="61"/>
  <c r="E76" i="61"/>
  <c r="D46" i="83"/>
  <c r="D73" i="83" s="1"/>
  <c r="U15" i="3"/>
  <c r="C64" i="85"/>
  <c r="G64" i="85"/>
  <c r="F64" i="85"/>
  <c r="E58" i="85"/>
  <c r="T17" i="2"/>
  <c r="C72" i="79"/>
  <c r="I61" i="79"/>
  <c r="F61" i="79"/>
  <c r="T9" i="2"/>
  <c r="G63" i="79"/>
  <c r="F63" i="79"/>
  <c r="J10" i="79"/>
  <c r="F77" i="79"/>
  <c r="H51" i="79"/>
  <c r="G51" i="79"/>
  <c r="C51" i="79"/>
  <c r="D51" i="79"/>
  <c r="D72" i="79"/>
  <c r="D72" i="59"/>
  <c r="C72" i="59"/>
  <c r="E56" i="43"/>
  <c r="C56" i="43"/>
  <c r="D56" i="43"/>
  <c r="G56" i="43"/>
  <c r="C55" i="42"/>
  <c r="G55" i="42"/>
  <c r="H35" i="54"/>
  <c r="H43" i="59"/>
  <c r="D58" i="32"/>
  <c r="C58" i="32"/>
  <c r="G58" i="32"/>
  <c r="K58" i="32"/>
  <c r="H58" i="32"/>
  <c r="F58" i="32"/>
  <c r="F34" i="32"/>
  <c r="H23" i="30"/>
  <c r="K32" i="22"/>
  <c r="L9" i="17" s="1"/>
  <c r="K121" i="22"/>
  <c r="C23" i="21"/>
  <c r="E23" i="21"/>
  <c r="G23" i="21"/>
  <c r="C44" i="47"/>
  <c r="K44" i="47" s="1"/>
  <c r="N21" i="17" s="1"/>
  <c r="C30" i="60"/>
  <c r="I9" i="15"/>
  <c r="C61" i="14"/>
  <c r="E37" i="13"/>
  <c r="E64" i="13" s="1"/>
  <c r="C42" i="13"/>
  <c r="C69" i="13" s="1"/>
  <c r="C71" i="49"/>
  <c r="C36" i="61"/>
  <c r="C63" i="61"/>
  <c r="I41" i="88"/>
  <c r="I65" i="88" s="1"/>
  <c r="I67" i="87"/>
  <c r="D67" i="86"/>
  <c r="H71" i="84"/>
  <c r="D41" i="88"/>
  <c r="D65" i="88" s="1"/>
  <c r="C60" i="85"/>
  <c r="G60" i="85"/>
  <c r="F60" i="85"/>
  <c r="E60" i="85"/>
  <c r="G47" i="86"/>
  <c r="G73" i="86" s="1"/>
  <c r="E47" i="86"/>
  <c r="E73" i="86" s="1"/>
  <c r="E62" i="86"/>
  <c r="I34" i="87"/>
  <c r="I58" i="87" s="1"/>
  <c r="H34" i="87"/>
  <c r="H58" i="87" s="1"/>
  <c r="J34" i="87"/>
  <c r="J58" i="87" s="1"/>
  <c r="F34" i="87"/>
  <c r="F58" i="87" s="1"/>
  <c r="C34" i="87"/>
  <c r="C58" i="87" s="1"/>
  <c r="K46" i="83"/>
  <c r="W18" i="2" s="1"/>
  <c r="F58" i="76"/>
  <c r="E69" i="77"/>
  <c r="E34" i="76"/>
  <c r="E58" i="76" s="1"/>
  <c r="D34" i="76"/>
  <c r="D58" i="76" s="1"/>
  <c r="B47" i="76"/>
  <c r="G34" i="76"/>
  <c r="G58" i="76" s="1"/>
  <c r="J34" i="76"/>
  <c r="J58" i="76" s="1"/>
  <c r="D55" i="76"/>
  <c r="U8" i="17"/>
  <c r="T21" i="17"/>
  <c r="H68" i="75"/>
  <c r="I68" i="75"/>
  <c r="K68" i="75"/>
  <c r="E68" i="75"/>
  <c r="I13" i="3"/>
  <c r="C50" i="56"/>
  <c r="E50" i="56"/>
  <c r="G50" i="56"/>
  <c r="G77" i="56" s="1"/>
  <c r="D50" i="56"/>
  <c r="B51" i="56"/>
  <c r="E51" i="56" s="1"/>
  <c r="H50" i="56"/>
  <c r="O21" i="2" s="1"/>
  <c r="D41" i="56"/>
  <c r="D68" i="56" s="1"/>
  <c r="F41" i="56"/>
  <c r="F68" i="56" s="1"/>
  <c r="F36" i="56"/>
  <c r="F63" i="56" s="1"/>
  <c r="H23" i="56"/>
  <c r="F25" i="56"/>
  <c r="E25" i="56"/>
  <c r="C35" i="49"/>
  <c r="E35" i="49"/>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F38" i="4"/>
  <c r="D38" i="4"/>
  <c r="I8" i="4"/>
  <c r="H36" i="4"/>
  <c r="I6" i="4"/>
  <c r="H34" i="4"/>
  <c r="L10" i="2"/>
  <c r="E64" i="5"/>
  <c r="F64" i="5"/>
  <c r="H64" i="5" s="1"/>
  <c r="D64" i="5"/>
  <c r="C63" i="5"/>
  <c r="G63" i="5"/>
  <c r="D63" i="5"/>
  <c r="L6" i="2"/>
  <c r="E60" i="5"/>
  <c r="F60" i="5"/>
  <c r="D60" i="5"/>
  <c r="E59" i="5"/>
  <c r="L5" i="2"/>
  <c r="D59" i="5"/>
  <c r="E53" i="5"/>
  <c r="L8" i="3"/>
  <c r="H23" i="9"/>
  <c r="I23" i="9" s="1"/>
  <c r="H19" i="9"/>
  <c r="E35" i="13"/>
  <c r="E62" i="13" s="1"/>
  <c r="C44" i="14"/>
  <c r="C71" i="14" s="1"/>
  <c r="F44" i="14"/>
  <c r="F71" i="14" s="1"/>
  <c r="E44" i="14"/>
  <c r="E71" i="14" s="1"/>
  <c r="D44" i="14"/>
  <c r="D71" i="14" s="1"/>
  <c r="F34" i="14"/>
  <c r="F61" i="14" s="1"/>
  <c r="D34" i="14"/>
  <c r="D61" i="14" s="1"/>
  <c r="E34" i="14"/>
  <c r="E61" i="14" s="1"/>
  <c r="F25" i="14"/>
  <c r="D45" i="15"/>
  <c r="H45" i="15"/>
  <c r="B17" i="2" s="1"/>
  <c r="F45" i="15"/>
  <c r="F43" i="15"/>
  <c r="F70" i="15" s="1"/>
  <c r="C43" i="15"/>
  <c r="C70" i="15" s="1"/>
  <c r="G43" i="15"/>
  <c r="G70" i="15" s="1"/>
  <c r="D43" i="15"/>
  <c r="D70" i="15" s="1"/>
  <c r="F36" i="15"/>
  <c r="D35" i="15"/>
  <c r="D62" i="15" s="1"/>
  <c r="F35" i="15"/>
  <c r="F62" i="15" s="1"/>
  <c r="F33" i="15"/>
  <c r="D46" i="15"/>
  <c r="F44" i="60"/>
  <c r="J44" i="60"/>
  <c r="E44" i="60"/>
  <c r="I44" i="60"/>
  <c r="D44" i="60"/>
  <c r="D40" i="60"/>
  <c r="J40" i="60"/>
  <c r="F40" i="60"/>
  <c r="E40" i="60"/>
  <c r="I40" i="60"/>
  <c r="D29" i="60"/>
  <c r="K29" i="60" s="1"/>
  <c r="P6" i="17" s="1"/>
  <c r="J29" i="60"/>
  <c r="F29" i="60"/>
  <c r="B53" i="60"/>
  <c r="E29" i="60"/>
  <c r="I29" i="60"/>
  <c r="F43" i="55"/>
  <c r="C40" i="55"/>
  <c r="E40" i="55"/>
  <c r="G40" i="55"/>
  <c r="I40" i="55"/>
  <c r="D40" i="55"/>
  <c r="H40" i="55"/>
  <c r="C36" i="55"/>
  <c r="E36" i="55"/>
  <c r="G36" i="55"/>
  <c r="I36" i="55"/>
  <c r="D36" i="55"/>
  <c r="H36" i="55"/>
  <c r="B41" i="55"/>
  <c r="D28" i="55"/>
  <c r="H28" i="55"/>
  <c r="F28" i="55"/>
  <c r="C28" i="55"/>
  <c r="G28" i="55"/>
  <c r="K28" i="55" s="1"/>
  <c r="O5" i="17" s="1"/>
  <c r="B34" i="55"/>
  <c r="J40" i="47"/>
  <c r="D38" i="47"/>
  <c r="H38" i="47"/>
  <c r="F38" i="47"/>
  <c r="E38" i="47"/>
  <c r="I38" i="47"/>
  <c r="J36" i="47"/>
  <c r="J33" i="47"/>
  <c r="D31" i="47"/>
  <c r="H31" i="47"/>
  <c r="F31" i="47"/>
  <c r="E31" i="47"/>
  <c r="I31" i="47"/>
  <c r="J29" i="47"/>
  <c r="J44" i="21"/>
  <c r="K44" i="21" s="1"/>
  <c r="M21" i="17" s="1"/>
  <c r="F38" i="21"/>
  <c r="J38" i="21"/>
  <c r="E38" i="21"/>
  <c r="I38" i="21"/>
  <c r="B41" i="21"/>
  <c r="J41" i="21" s="1"/>
  <c r="D38" i="21"/>
  <c r="D120" i="22"/>
  <c r="H120" i="22"/>
  <c r="F120" i="22"/>
  <c r="C120" i="22"/>
  <c r="G120" i="22"/>
  <c r="B144" i="22"/>
  <c r="D33" i="22"/>
  <c r="J33" i="22"/>
  <c r="B57" i="22"/>
  <c r="F33" i="22"/>
  <c r="E33" i="22"/>
  <c r="I33" i="22"/>
  <c r="D28" i="22"/>
  <c r="E14" i="18"/>
  <c r="L20" i="22"/>
  <c r="C70" i="22"/>
  <c r="E70" i="22"/>
  <c r="G70" i="22"/>
  <c r="I70" i="22"/>
  <c r="K70" i="22"/>
  <c r="D159" i="22"/>
  <c r="F159" i="22"/>
  <c r="H159" i="22"/>
  <c r="J159" i="22"/>
  <c r="K21" i="22"/>
  <c r="F70" i="22"/>
  <c r="J70" i="22"/>
  <c r="E159" i="22"/>
  <c r="I159" i="22"/>
  <c r="J23" i="22"/>
  <c r="H23" i="22"/>
  <c r="F23" i="22"/>
  <c r="B23" i="22"/>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K36" i="31" s="1"/>
  <c r="C13" i="17" s="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F39" i="59"/>
  <c r="H39" i="59" s="1"/>
  <c r="C63" i="59"/>
  <c r="E63" i="59"/>
  <c r="G63" i="59"/>
  <c r="F63" i="59"/>
  <c r="D63" i="59"/>
  <c r="C61" i="59"/>
  <c r="E61" i="59"/>
  <c r="G61" i="59"/>
  <c r="H61" i="59" s="1"/>
  <c r="D61" i="59"/>
  <c r="F61" i="59"/>
  <c r="C48" i="54"/>
  <c r="F48" i="54"/>
  <c r="E48" i="54"/>
  <c r="D30" i="54"/>
  <c r="F30" i="54"/>
  <c r="C31" i="48"/>
  <c r="F31" i="48"/>
  <c r="D31" i="48"/>
  <c r="B36" i="48"/>
  <c r="G31" i="48"/>
  <c r="E31" i="48"/>
  <c r="C48" i="33"/>
  <c r="D48" i="33"/>
  <c r="G48" i="33"/>
  <c r="E48" i="33"/>
  <c r="G69" i="40"/>
  <c r="H29" i="42"/>
  <c r="D54" i="42" s="1"/>
  <c r="B35" i="42"/>
  <c r="I22" i="42"/>
  <c r="H46" i="42"/>
  <c r="G44" i="18"/>
  <c r="D24" i="42"/>
  <c r="D46" i="42"/>
  <c r="D71" i="42" s="1"/>
  <c r="I6" i="42"/>
  <c r="H11" i="42"/>
  <c r="H33" i="43"/>
  <c r="D58" i="43" s="1"/>
  <c r="B35" i="43"/>
  <c r="E64" i="44"/>
  <c r="G62" i="44"/>
  <c r="C62" i="44"/>
  <c r="H62" i="44" s="1"/>
  <c r="D62" i="44"/>
  <c r="G59" i="44"/>
  <c r="H59" i="44" s="1"/>
  <c r="G58" i="44"/>
  <c r="H31" i="44"/>
  <c r="F56" i="44" s="1"/>
  <c r="G55" i="44"/>
  <c r="C55" i="44"/>
  <c r="G54" i="44"/>
  <c r="B35" i="44"/>
  <c r="C35" i="44" s="1"/>
  <c r="G24" i="44"/>
  <c r="E25" i="61"/>
  <c r="C25" i="59"/>
  <c r="H10" i="59"/>
  <c r="C64" i="59" s="1"/>
  <c r="C36" i="59"/>
  <c r="H36" i="59" s="1"/>
  <c r="S18" i="16"/>
  <c r="B23" i="71"/>
  <c r="R9" i="3"/>
  <c r="R21" i="3" s="1"/>
  <c r="H37" i="67"/>
  <c r="G37" i="67"/>
  <c r="H35" i="67"/>
  <c r="C35" i="67"/>
  <c r="G35" i="67"/>
  <c r="H33" i="67"/>
  <c r="C33" i="67"/>
  <c r="G33" i="67"/>
  <c r="G60" i="67" s="1"/>
  <c r="D33" i="67"/>
  <c r="D60" i="67" s="1"/>
  <c r="F33" i="67"/>
  <c r="E33" i="67"/>
  <c r="E45" i="67"/>
  <c r="E72" i="67"/>
  <c r="D45" i="67"/>
  <c r="D72" i="67"/>
  <c r="C45" i="67"/>
  <c r="C72" i="67" s="1"/>
  <c r="G45" i="67"/>
  <c r="G72" i="67" s="1"/>
  <c r="E43" i="67"/>
  <c r="D43" i="67"/>
  <c r="H43" i="67"/>
  <c r="C70" i="67"/>
  <c r="G43" i="67"/>
  <c r="H41" i="67"/>
  <c r="C41" i="67"/>
  <c r="D41" i="67"/>
  <c r="E41" i="67"/>
  <c r="G41" i="67"/>
  <c r="B46" i="67"/>
  <c r="C46" i="72"/>
  <c r="C73" i="72" s="1"/>
  <c r="E46" i="72"/>
  <c r="E73" i="72" s="1"/>
  <c r="D46" i="72"/>
  <c r="D73" i="72" s="1"/>
  <c r="H51" i="72"/>
  <c r="I23" i="72"/>
  <c r="H35" i="72"/>
  <c r="I7" i="72"/>
  <c r="I5" i="72"/>
  <c r="H33" i="72"/>
  <c r="W6" i="3"/>
  <c r="W14" i="3"/>
  <c r="E41" i="86"/>
  <c r="E67" i="86" s="1"/>
  <c r="C41" i="86"/>
  <c r="C67" i="86" s="1"/>
  <c r="D60" i="86"/>
  <c r="H60" i="86"/>
  <c r="F41" i="89"/>
  <c r="E41" i="89"/>
  <c r="I41" i="89"/>
  <c r="G41" i="89"/>
  <c r="X6" i="17"/>
  <c r="I53" i="89"/>
  <c r="G53" i="89"/>
  <c r="L51" i="83"/>
  <c r="X22" i="2"/>
  <c r="J51" i="83"/>
  <c r="L25" i="83"/>
  <c r="S21" i="17"/>
  <c r="S6" i="17"/>
  <c r="E53" i="71"/>
  <c r="I53" i="71"/>
  <c r="H53" i="71"/>
  <c r="U5" i="17"/>
  <c r="D52" i="76"/>
  <c r="K52" i="76"/>
  <c r="E55" i="76"/>
  <c r="I55" i="76"/>
  <c r="D62" i="76"/>
  <c r="K62" i="76"/>
  <c r="J64" i="76"/>
  <c r="H55" i="76"/>
  <c r="D45" i="75"/>
  <c r="G45" i="75"/>
  <c r="F69" i="77"/>
  <c r="J13" i="3"/>
  <c r="J22" i="3" s="1"/>
  <c r="G13" i="3"/>
  <c r="G17" i="3" s="1"/>
  <c r="C50" i="61"/>
  <c r="D50" i="61"/>
  <c r="G50" i="61"/>
  <c r="H50" i="61"/>
  <c r="P21" i="2" s="1"/>
  <c r="F64" i="61"/>
  <c r="C37" i="61"/>
  <c r="E37" i="61"/>
  <c r="E64" i="61" s="1"/>
  <c r="G37" i="61"/>
  <c r="G64" i="61" s="1"/>
  <c r="G62" i="61"/>
  <c r="D60" i="61"/>
  <c r="I6" i="61"/>
  <c r="H34" i="61"/>
  <c r="P7" i="2" s="1"/>
  <c r="I4" i="61"/>
  <c r="H10" i="61"/>
  <c r="D49" i="56"/>
  <c r="D76" i="56" s="1"/>
  <c r="F49" i="56"/>
  <c r="F76" i="56" s="1"/>
  <c r="D37" i="56"/>
  <c r="D64" i="56" s="1"/>
  <c r="F37" i="56"/>
  <c r="F64" i="56" s="1"/>
  <c r="C32" i="56"/>
  <c r="F32" i="56"/>
  <c r="F59" i="56" s="1"/>
  <c r="D25" i="56"/>
  <c r="C49" i="49"/>
  <c r="E49" i="49"/>
  <c r="F49" i="49"/>
  <c r="C33" i="49"/>
  <c r="C60" i="49" s="1"/>
  <c r="E33" i="49"/>
  <c r="E60" i="49" s="1"/>
  <c r="G33" i="49"/>
  <c r="G60" i="49" s="1"/>
  <c r="I17" i="49"/>
  <c r="H45" i="49"/>
  <c r="I15" i="49"/>
  <c r="H43" i="49"/>
  <c r="I13" i="49"/>
  <c r="H41" i="49"/>
  <c r="C49" i="4"/>
  <c r="C76" i="4" s="1"/>
  <c r="D49" i="4"/>
  <c r="D76" i="4" s="1"/>
  <c r="F49" i="4"/>
  <c r="F76" i="4" s="1"/>
  <c r="C43" i="4"/>
  <c r="E43" i="4"/>
  <c r="F43" i="4"/>
  <c r="C33" i="4"/>
  <c r="E33" i="4"/>
  <c r="F33" i="4"/>
  <c r="C32" i="4"/>
  <c r="G32" i="4"/>
  <c r="G59" i="4" s="1"/>
  <c r="E32" i="4"/>
  <c r="E59" i="4" s="1"/>
  <c r="I17" i="4"/>
  <c r="H45" i="4"/>
  <c r="F72" i="4" s="1"/>
  <c r="I13" i="4"/>
  <c r="H41" i="4"/>
  <c r="I9" i="4"/>
  <c r="H37" i="4"/>
  <c r="G69" i="5"/>
  <c r="E69" i="5"/>
  <c r="D25" i="9"/>
  <c r="H7" i="3"/>
  <c r="C45" i="13"/>
  <c r="E45" i="13"/>
  <c r="G45" i="13"/>
  <c r="C41" i="13"/>
  <c r="E41" i="13"/>
  <c r="F41" i="13"/>
  <c r="H41" i="13"/>
  <c r="C34" i="13"/>
  <c r="D34" i="13"/>
  <c r="H34" i="13"/>
  <c r="G34" i="13"/>
  <c r="E34" i="13"/>
  <c r="D41" i="14"/>
  <c r="H41" i="14"/>
  <c r="C13" i="2" s="1"/>
  <c r="C37" i="14"/>
  <c r="C64" i="14" s="1"/>
  <c r="E37" i="14"/>
  <c r="E64" i="14" s="1"/>
  <c r="G37" i="14"/>
  <c r="G64" i="14" s="1"/>
  <c r="D35" i="14"/>
  <c r="H35" i="14"/>
  <c r="C33" i="14"/>
  <c r="E33" i="14"/>
  <c r="G33" i="14"/>
  <c r="D32" i="14"/>
  <c r="D59" i="14" s="1"/>
  <c r="G32" i="14"/>
  <c r="G59" i="14" s="1"/>
  <c r="E32" i="14"/>
  <c r="E59" i="14" s="1"/>
  <c r="C44" i="15"/>
  <c r="C71" i="15" s="1"/>
  <c r="E44" i="15"/>
  <c r="E71" i="15" s="1"/>
  <c r="G44" i="15"/>
  <c r="G71" i="15" s="1"/>
  <c r="D32" i="15"/>
  <c r="D59" i="15" s="1"/>
  <c r="B38" i="15"/>
  <c r="G38" i="15" s="1"/>
  <c r="E32" i="15"/>
  <c r="E59" i="15" s="1"/>
  <c r="I8" i="15"/>
  <c r="H36" i="15"/>
  <c r="B9" i="2" s="1"/>
  <c r="D36" i="60"/>
  <c r="J36" i="60"/>
  <c r="D33" i="60"/>
  <c r="J33" i="60"/>
  <c r="C37" i="55"/>
  <c r="E37" i="55"/>
  <c r="G37" i="55"/>
  <c r="I37" i="55"/>
  <c r="C33" i="55"/>
  <c r="E33" i="55"/>
  <c r="G33" i="55"/>
  <c r="I33" i="55"/>
  <c r="B57" i="55"/>
  <c r="C30" i="55"/>
  <c r="E30" i="55"/>
  <c r="G30" i="55"/>
  <c r="I30" i="55"/>
  <c r="B54" i="55"/>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K33" i="30" s="1"/>
  <c r="D10" i="17" s="1"/>
  <c r="J33" i="30"/>
  <c r="D33" i="30"/>
  <c r="I33" i="30"/>
  <c r="F40" i="31"/>
  <c r="J40" i="31"/>
  <c r="J31" i="32"/>
  <c r="K31" i="32" s="1"/>
  <c r="B8" i="17" s="1"/>
  <c r="B55" i="32"/>
  <c r="C28" i="32"/>
  <c r="K28" i="32" s="1"/>
  <c r="B5" i="17" s="1"/>
  <c r="E28" i="32"/>
  <c r="G28" i="32"/>
  <c r="I28" i="32"/>
  <c r="D28" i="32"/>
  <c r="H28" i="32"/>
  <c r="B52" i="32"/>
  <c r="D31" i="59"/>
  <c r="F31" i="59"/>
  <c r="H31" i="59" s="1"/>
  <c r="E76" i="59"/>
  <c r="C76" i="59"/>
  <c r="C71" i="59"/>
  <c r="E71" i="59"/>
  <c r="G71" i="59"/>
  <c r="D71" i="59"/>
  <c r="G40" i="54"/>
  <c r="E40" i="54"/>
  <c r="H40" i="54" s="1"/>
  <c r="C48" i="48"/>
  <c r="D48" i="48"/>
  <c r="F48" i="48"/>
  <c r="G48" i="48"/>
  <c r="C43" i="48"/>
  <c r="F43" i="48"/>
  <c r="D43" i="48"/>
  <c r="G43" i="48"/>
  <c r="H43" i="48" s="1"/>
  <c r="C32" i="48"/>
  <c r="D32" i="48"/>
  <c r="F32" i="48"/>
  <c r="G32" i="48"/>
  <c r="G25" i="48"/>
  <c r="C25" i="48"/>
  <c r="I17" i="48"/>
  <c r="E71" i="48"/>
  <c r="H71" i="48" s="1"/>
  <c r="G71" i="48"/>
  <c r="I15" i="48"/>
  <c r="C69" i="48"/>
  <c r="F69" i="48"/>
  <c r="I13" i="48"/>
  <c r="D67" i="48"/>
  <c r="H67" i="48" s="1"/>
  <c r="E25" i="48"/>
  <c r="C42" i="33"/>
  <c r="H42" i="33" s="1"/>
  <c r="F42" i="33"/>
  <c r="D42" i="33"/>
  <c r="G42" i="33"/>
  <c r="C30" i="33"/>
  <c r="F30" i="33"/>
  <c r="D30" i="33"/>
  <c r="G30" i="33"/>
  <c r="I9" i="34"/>
  <c r="E63" i="34"/>
  <c r="C63" i="34"/>
  <c r="I7" i="34"/>
  <c r="E61" i="34"/>
  <c r="H61" i="34" s="1"/>
  <c r="G61" i="34"/>
  <c r="I5" i="34"/>
  <c r="E59" i="34"/>
  <c r="C59" i="34"/>
  <c r="I20" i="38"/>
  <c r="H22" i="38"/>
  <c r="I22" i="38" s="1"/>
  <c r="I17" i="40"/>
  <c r="D66" i="40"/>
  <c r="F66" i="40"/>
  <c r="H41" i="40"/>
  <c r="E66" i="40"/>
  <c r="I15" i="40"/>
  <c r="D64" i="40"/>
  <c r="F64" i="40"/>
  <c r="H39" i="40"/>
  <c r="E64" i="40"/>
  <c r="I13" i="40"/>
  <c r="D62" i="40"/>
  <c r="H62" i="40" s="1"/>
  <c r="F62" i="40"/>
  <c r="H18" i="40"/>
  <c r="F67" i="40" s="1"/>
  <c r="H37" i="40"/>
  <c r="E62" i="40"/>
  <c r="H38" i="42"/>
  <c r="E63" i="42" s="1"/>
  <c r="B42" i="42"/>
  <c r="I13" i="42"/>
  <c r="H18" i="42"/>
  <c r="H30" i="43"/>
  <c r="F58" i="60"/>
  <c r="J58" i="60"/>
  <c r="F44" i="77"/>
  <c r="F70" i="77" s="1"/>
  <c r="E44" i="77"/>
  <c r="E70" i="77" s="1"/>
  <c r="H63" i="77"/>
  <c r="H58" i="77"/>
  <c r="C34" i="78"/>
  <c r="G34" i="78"/>
  <c r="F34" i="78"/>
  <c r="C28" i="78"/>
  <c r="C54" i="78" s="1"/>
  <c r="E28" i="78"/>
  <c r="E54" i="78" s="1"/>
  <c r="G28" i="78"/>
  <c r="G54" i="78" s="1"/>
  <c r="D28" i="78"/>
  <c r="D54" i="78" s="1"/>
  <c r="F28" i="78"/>
  <c r="F54" i="78" s="1"/>
  <c r="F23" i="78"/>
  <c r="F45" i="78"/>
  <c r="T13" i="2"/>
  <c r="I68" i="79"/>
  <c r="K23" i="79"/>
  <c r="J33" i="79"/>
  <c r="U6" i="2" s="1"/>
  <c r="C33" i="79"/>
  <c r="D33" i="79"/>
  <c r="G33" i="79"/>
  <c r="I33" i="79"/>
  <c r="E33" i="79"/>
  <c r="E60" i="79" s="1"/>
  <c r="H33" i="79"/>
  <c r="G45" i="79"/>
  <c r="G72" i="79" s="1"/>
  <c r="H45" i="79"/>
  <c r="H72" i="79" s="1"/>
  <c r="I44" i="79"/>
  <c r="J16" i="79"/>
  <c r="J14" i="79"/>
  <c r="I42" i="79"/>
  <c r="J10" i="83"/>
  <c r="K10" i="83" s="1"/>
  <c r="J32" i="83"/>
  <c r="K4" i="83"/>
  <c r="J35" i="83"/>
  <c r="K7" i="83"/>
  <c r="H54" i="84"/>
  <c r="G54" i="84"/>
  <c r="C23" i="84"/>
  <c r="C47" i="84" s="1"/>
  <c r="C73" i="84" s="1"/>
  <c r="C41" i="84"/>
  <c r="G47" i="84"/>
  <c r="G73" i="84" s="1"/>
  <c r="H39" i="85"/>
  <c r="E65" i="85" s="1"/>
  <c r="H17" i="85"/>
  <c r="C23" i="85"/>
  <c r="C47" i="85" s="1"/>
  <c r="C41" i="85"/>
  <c r="E41" i="85"/>
  <c r="E23" i="85"/>
  <c r="E47" i="85" s="1"/>
  <c r="G41" i="85"/>
  <c r="F31" i="85"/>
  <c r="H31" i="85"/>
  <c r="H57" i="85" s="1"/>
  <c r="F43" i="85"/>
  <c r="H43" i="85"/>
  <c r="C43" i="85"/>
  <c r="E43" i="85"/>
  <c r="G43" i="85"/>
  <c r="D43" i="85"/>
  <c r="B71" i="86"/>
  <c r="B73" i="86" s="1"/>
  <c r="B45" i="86"/>
  <c r="F29" i="86"/>
  <c r="H29" i="86"/>
  <c r="H55" i="86" s="1"/>
  <c r="F31" i="86"/>
  <c r="H31" i="86"/>
  <c r="E57" i="86" s="1"/>
  <c r="E31" i="86"/>
  <c r="G31" i="86"/>
  <c r="F33" i="86"/>
  <c r="H33" i="86"/>
  <c r="H59" i="86" s="1"/>
  <c r="C33" i="86"/>
  <c r="G37" i="86"/>
  <c r="D37" i="86"/>
  <c r="F37" i="86"/>
  <c r="C37" i="86"/>
  <c r="E37" i="86"/>
  <c r="G39" i="86"/>
  <c r="D39" i="86"/>
  <c r="F39" i="86"/>
  <c r="C39" i="86"/>
  <c r="E39" i="86"/>
  <c r="F43" i="86"/>
  <c r="C43" i="86"/>
  <c r="E43" i="86"/>
  <c r="G43" i="86"/>
  <c r="D43" i="86"/>
  <c r="B34" i="88"/>
  <c r="C28" i="88"/>
  <c r="G28" i="88"/>
  <c r="K28" i="88"/>
  <c r="F28" i="88"/>
  <c r="H28" i="88"/>
  <c r="J32" i="88"/>
  <c r="K32" i="88"/>
  <c r="B60" i="88"/>
  <c r="E36" i="88"/>
  <c r="E60" i="88" s="1"/>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F40" i="87"/>
  <c r="B41" i="87"/>
  <c r="J61" i="87"/>
  <c r="D61" i="87"/>
  <c r="F28" i="93"/>
  <c r="H28" i="93"/>
  <c r="K98" i="18"/>
  <c r="G97" i="18"/>
  <c r="E97" i="18"/>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C61" i="31"/>
  <c r="E61" i="31"/>
  <c r="G61" i="31"/>
  <c r="I61" i="31"/>
  <c r="K61" i="31"/>
  <c r="D39" i="32"/>
  <c r="H39" i="32"/>
  <c r="D37" i="32"/>
  <c r="H37" i="32"/>
  <c r="D32" i="32"/>
  <c r="H32" i="32"/>
  <c r="D57" i="32"/>
  <c r="H57" i="32"/>
  <c r="F55" i="32"/>
  <c r="J55" i="32"/>
  <c r="D53" i="32"/>
  <c r="H53" i="32"/>
  <c r="C48" i="59"/>
  <c r="E48" i="59"/>
  <c r="G48" i="59"/>
  <c r="E70" i="59"/>
  <c r="G70" i="59"/>
  <c r="E60" i="59"/>
  <c r="G60" i="59"/>
  <c r="C32" i="54"/>
  <c r="E32" i="54"/>
  <c r="G32" i="54"/>
  <c r="C40" i="48"/>
  <c r="D40" i="48"/>
  <c r="F40" i="48"/>
  <c r="C39" i="48"/>
  <c r="H39" i="48" s="1"/>
  <c r="F39" i="48"/>
  <c r="C35" i="48"/>
  <c r="F35" i="48"/>
  <c r="I16" i="48"/>
  <c r="D70" i="48"/>
  <c r="H70" i="48" s="1"/>
  <c r="I14" i="48"/>
  <c r="F68" i="48"/>
  <c r="H68" i="48" s="1"/>
  <c r="B25" i="48"/>
  <c r="B54" i="18" s="1"/>
  <c r="C39" i="33"/>
  <c r="D39" i="33"/>
  <c r="F39" i="33"/>
  <c r="B44" i="33"/>
  <c r="C34" i="33"/>
  <c r="F34" i="33"/>
  <c r="G25" i="33"/>
  <c r="I8" i="33"/>
  <c r="C62" i="33"/>
  <c r="F62" i="33"/>
  <c r="I6" i="33"/>
  <c r="D60" i="33"/>
  <c r="H60" i="33" s="1"/>
  <c r="I4" i="33"/>
  <c r="G58" i="33"/>
  <c r="H58" i="33" s="1"/>
  <c r="C49" i="34"/>
  <c r="E49" i="34"/>
  <c r="H47" i="34"/>
  <c r="B51" i="34"/>
  <c r="H34" i="34"/>
  <c r="H32" i="34"/>
  <c r="H30" i="34"/>
  <c r="F49" i="34"/>
  <c r="I21" i="34"/>
  <c r="E75" i="34"/>
  <c r="F44" i="34"/>
  <c r="H44" i="34" s="1"/>
  <c r="B25" i="34"/>
  <c r="B52" i="18" s="1"/>
  <c r="I8" i="34"/>
  <c r="C62" i="34"/>
  <c r="G62" i="34"/>
  <c r="I6" i="34"/>
  <c r="C60" i="34"/>
  <c r="H60" i="34" s="1"/>
  <c r="G60" i="34"/>
  <c r="I4" i="34"/>
  <c r="C58" i="34"/>
  <c r="G58" i="34"/>
  <c r="I21" i="40"/>
  <c r="H45" i="40"/>
  <c r="D70" i="40"/>
  <c r="F70" i="40"/>
  <c r="I16" i="40"/>
  <c r="D65" i="40"/>
  <c r="F65" i="40"/>
  <c r="I14" i="40"/>
  <c r="D63" i="40"/>
  <c r="F63" i="40"/>
  <c r="F35" i="40"/>
  <c r="I9" i="40"/>
  <c r="H33" i="40"/>
  <c r="D58" i="40"/>
  <c r="F58" i="40"/>
  <c r="I7" i="40"/>
  <c r="H31" i="40"/>
  <c r="D56" i="40"/>
  <c r="F56" i="40"/>
  <c r="I5" i="40"/>
  <c r="H29" i="40"/>
  <c r="D54" i="40"/>
  <c r="F54" i="40"/>
  <c r="H40" i="42"/>
  <c r="H34" i="42"/>
  <c r="B60" i="43"/>
  <c r="B73" i="43" s="1"/>
  <c r="H40" i="43"/>
  <c r="F65" i="43" s="1"/>
  <c r="H32" i="43"/>
  <c r="E57" i="43" s="1"/>
  <c r="B60" i="44"/>
  <c r="B73" i="44" s="1"/>
  <c r="H32" i="44"/>
  <c r="D25" i="61"/>
  <c r="C60" i="69"/>
  <c r="F45" i="69"/>
  <c r="H45" i="69"/>
  <c r="C39" i="69"/>
  <c r="E39" i="69"/>
  <c r="G39" i="69"/>
  <c r="D37" i="69"/>
  <c r="F37" i="69"/>
  <c r="H37" i="69"/>
  <c r="C40" i="73"/>
  <c r="F40" i="73"/>
  <c r="D40" i="73"/>
  <c r="D30" i="73"/>
  <c r="D56" i="73" s="1"/>
  <c r="F30" i="73"/>
  <c r="F56" i="73" s="1"/>
  <c r="K10" i="55"/>
  <c r="B23" i="60"/>
  <c r="F23" i="73"/>
  <c r="D60" i="69"/>
  <c r="K37" i="68"/>
  <c r="C37" i="68"/>
  <c r="D37" i="68"/>
  <c r="E37" i="68"/>
  <c r="F37" i="68"/>
  <c r="F61" i="68" s="1"/>
  <c r="G37" i="68"/>
  <c r="H37" i="68"/>
  <c r="I37" i="68"/>
  <c r="J37" i="68"/>
  <c r="J61" i="68" s="1"/>
  <c r="B61" i="68"/>
  <c r="D44" i="68"/>
  <c r="D68" i="68" s="1"/>
  <c r="H44" i="68"/>
  <c r="H68" i="68" s="1"/>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I32" i="75"/>
  <c r="K39" i="75"/>
  <c r="C38" i="77"/>
  <c r="D38" i="77"/>
  <c r="F38" i="77"/>
  <c r="G38" i="77"/>
  <c r="D33" i="77"/>
  <c r="D59" i="77" s="1"/>
  <c r="F33" i="77"/>
  <c r="F59" i="77" s="1"/>
  <c r="D36" i="78"/>
  <c r="F36" i="78"/>
  <c r="H36" i="78"/>
  <c r="H62" i="78" s="1"/>
  <c r="E34" i="78"/>
  <c r="E25" i="79"/>
  <c r="C25" i="79"/>
  <c r="H37" i="86"/>
  <c r="H63" i="86" s="1"/>
  <c r="K36" i="88"/>
  <c r="J31" i="89"/>
  <c r="K31" i="89"/>
  <c r="B60" i="73"/>
  <c r="C36" i="73"/>
  <c r="D36" i="73"/>
  <c r="C32" i="73"/>
  <c r="C58" i="73" s="1"/>
  <c r="F32" i="73"/>
  <c r="F58" i="73" s="1"/>
  <c r="K17" i="55"/>
  <c r="C23" i="68"/>
  <c r="F25" i="54"/>
  <c r="D25" i="54"/>
  <c r="B23" i="73"/>
  <c r="G25" i="59"/>
  <c r="K28" i="68"/>
  <c r="B34" i="68"/>
  <c r="B47" i="68" s="1"/>
  <c r="K37" i="71"/>
  <c r="B53" i="72"/>
  <c r="C53" i="72" s="1"/>
  <c r="D36" i="75"/>
  <c r="D60" i="75" s="1"/>
  <c r="H36" i="75"/>
  <c r="H60" i="75" s="1"/>
  <c r="C30" i="75"/>
  <c r="E30" i="75"/>
  <c r="G30" i="75"/>
  <c r="I30" i="75"/>
  <c r="K30" i="75"/>
  <c r="H23" i="75"/>
  <c r="D36" i="77"/>
  <c r="H36" i="77"/>
  <c r="C62" i="77" s="1"/>
  <c r="H38" i="77"/>
  <c r="C44" i="78"/>
  <c r="C70" i="78" s="1"/>
  <c r="E44" i="78"/>
  <c r="E70" i="78" s="1"/>
  <c r="G44" i="78"/>
  <c r="G70" i="78" s="1"/>
  <c r="C40" i="78"/>
  <c r="D40" i="78"/>
  <c r="F40" i="78"/>
  <c r="D39" i="78"/>
  <c r="H39" i="78"/>
  <c r="H65" i="78" s="1"/>
  <c r="C30" i="78"/>
  <c r="C56" i="78" s="1"/>
  <c r="D30" i="78"/>
  <c r="D56" i="78" s="1"/>
  <c r="G30" i="78"/>
  <c r="G56" i="78" s="1"/>
  <c r="G23" i="78"/>
  <c r="E23" i="78"/>
  <c r="B23" i="78"/>
  <c r="B47" i="78" s="1"/>
  <c r="B71" i="78"/>
  <c r="D34" i="78"/>
  <c r="H41" i="79"/>
  <c r="H68" i="79" s="1"/>
  <c r="C41" i="79"/>
  <c r="C68" i="79" s="1"/>
  <c r="E41" i="79"/>
  <c r="E68" i="79" s="1"/>
  <c r="G41" i="79"/>
  <c r="G68" i="79" s="1"/>
  <c r="J33" i="83"/>
  <c r="H60" i="83" s="1"/>
  <c r="K40" i="87"/>
  <c r="E64" i="87" s="1"/>
  <c r="K30" i="88"/>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D64" i="93" s="1"/>
  <c r="H28" i="97"/>
  <c r="K28" i="97"/>
  <c r="D38" i="97"/>
  <c r="D62" i="97" s="1"/>
  <c r="H38" i="97"/>
  <c r="H62" i="97" s="1"/>
  <c r="C44" i="87"/>
  <c r="C68" i="87" s="1"/>
  <c r="F44" i="87"/>
  <c r="F68" i="87"/>
  <c r="J44" i="87"/>
  <c r="J68" i="87" s="1"/>
  <c r="C37" i="87"/>
  <c r="C61" i="87" s="1"/>
  <c r="F37" i="87"/>
  <c r="F61" i="87" s="1"/>
  <c r="I37" i="87"/>
  <c r="I61" i="87" s="1"/>
  <c r="C30" i="87"/>
  <c r="E30" i="87"/>
  <c r="G30" i="87"/>
  <c r="I30" i="87"/>
  <c r="C32" i="95"/>
  <c r="G32" i="95"/>
  <c r="C38" i="95"/>
  <c r="C64" i="95" s="1"/>
  <c r="G38" i="95"/>
  <c r="G64" i="95" s="1"/>
  <c r="K36" i="97"/>
  <c r="H55" i="97"/>
  <c r="I6" i="109"/>
  <c r="AC7" i="2" s="1"/>
  <c r="H41" i="109"/>
  <c r="I15" i="109"/>
  <c r="AC15" i="2" s="1"/>
  <c r="H44" i="109"/>
  <c r="E71" i="109" s="1"/>
  <c r="H45" i="109"/>
  <c r="H50" i="109"/>
  <c r="B38" i="109"/>
  <c r="C33" i="109"/>
  <c r="G33" i="109"/>
  <c r="E35" i="109"/>
  <c r="C37" i="109"/>
  <c r="C64" i="109" s="1"/>
  <c r="G37" i="109"/>
  <c r="C41" i="109"/>
  <c r="G41" i="109"/>
  <c r="C44" i="109"/>
  <c r="G44" i="109"/>
  <c r="G71" i="109" s="1"/>
  <c r="D45" i="109"/>
  <c r="B51" i="109"/>
  <c r="C51" i="109" s="1"/>
  <c r="C50" i="109"/>
  <c r="G50" i="109"/>
  <c r="K63" i="110"/>
  <c r="AC16" i="17"/>
  <c r="X18" i="16"/>
  <c r="B25" i="109"/>
  <c r="X24" i="16" s="1"/>
  <c r="X22" i="16"/>
  <c r="E33" i="109"/>
  <c r="E37" i="109"/>
  <c r="E64" i="109" s="1"/>
  <c r="E44" i="109"/>
  <c r="E50" i="109"/>
  <c r="E77" i="109" s="1"/>
  <c r="K53" i="110"/>
  <c r="AC6" i="17"/>
  <c r="K55" i="110"/>
  <c r="AC8" i="17"/>
  <c r="K57" i="110"/>
  <c r="AC10" i="17"/>
  <c r="K67" i="110"/>
  <c r="AC20" i="17"/>
  <c r="E29" i="110"/>
  <c r="I29" i="110"/>
  <c r="I53" i="110" s="1"/>
  <c r="E30" i="110"/>
  <c r="I30" i="110"/>
  <c r="C55" i="110"/>
  <c r="G55" i="110"/>
  <c r="E33" i="110"/>
  <c r="I33" i="110"/>
  <c r="E36" i="110"/>
  <c r="E60" i="110" s="1"/>
  <c r="I36" i="110"/>
  <c r="I60" i="110" s="1"/>
  <c r="E39" i="110"/>
  <c r="E63" i="110" s="1"/>
  <c r="I39" i="110"/>
  <c r="I63" i="110" s="1"/>
  <c r="E40" i="110"/>
  <c r="I40" i="110"/>
  <c r="C67" i="110"/>
  <c r="G67" i="110"/>
  <c r="B60" i="110"/>
  <c r="B64" i="110"/>
  <c r="E28" i="111"/>
  <c r="E32" i="111"/>
  <c r="E38" i="111"/>
  <c r="AC13" i="17"/>
  <c r="AC15" i="17"/>
  <c r="C23" i="110"/>
  <c r="B34" i="110"/>
  <c r="G34" i="110" s="1"/>
  <c r="E28" i="110"/>
  <c r="I28" i="110"/>
  <c r="C29" i="110"/>
  <c r="C53" i="110" s="1"/>
  <c r="G29" i="110"/>
  <c r="G53" i="110" s="1"/>
  <c r="C30" i="110"/>
  <c r="G30" i="110"/>
  <c r="E31" i="110"/>
  <c r="E55" i="110" s="1"/>
  <c r="I31" i="110"/>
  <c r="I55" i="110" s="1"/>
  <c r="E32" i="110"/>
  <c r="I32" i="110"/>
  <c r="C33" i="110"/>
  <c r="C57" i="110" s="1"/>
  <c r="G33" i="110"/>
  <c r="G57" i="110" s="1"/>
  <c r="C36" i="110"/>
  <c r="G36" i="110"/>
  <c r="G60" i="110" s="1"/>
  <c r="E37" i="110"/>
  <c r="I37" i="110"/>
  <c r="E38" i="110"/>
  <c r="I38" i="110"/>
  <c r="I62" i="110" s="1"/>
  <c r="C39" i="110"/>
  <c r="C63" i="110" s="1"/>
  <c r="G39" i="110"/>
  <c r="G63" i="110" s="1"/>
  <c r="C40" i="110"/>
  <c r="G40" i="110"/>
  <c r="E43" i="110"/>
  <c r="E67" i="110" s="1"/>
  <c r="I43" i="110"/>
  <c r="I67" i="110" s="1"/>
  <c r="E44" i="110"/>
  <c r="I44" i="110"/>
  <c r="B62" i="110"/>
  <c r="B67" i="110"/>
  <c r="B69" i="110" s="1"/>
  <c r="C28" i="111"/>
  <c r="G28" i="111"/>
  <c r="E30" i="111"/>
  <c r="C32" i="111"/>
  <c r="C58" i="111" s="1"/>
  <c r="G32" i="111"/>
  <c r="G58" i="111" s="1"/>
  <c r="E36" i="111"/>
  <c r="C38" i="111"/>
  <c r="C64" i="111" s="1"/>
  <c r="G38" i="111"/>
  <c r="G64" i="111" s="1"/>
  <c r="E40" i="111"/>
  <c r="E66" i="111" s="1"/>
  <c r="E43" i="111"/>
  <c r="B60" i="111"/>
  <c r="C116" i="18"/>
  <c r="J98" i="18"/>
  <c r="C13" i="18"/>
  <c r="I93" i="18"/>
  <c r="G93" i="18"/>
  <c r="J89" i="18"/>
  <c r="G98" i="18"/>
  <c r="E93" i="18"/>
  <c r="L94" i="18"/>
  <c r="C47" i="18"/>
  <c r="I130" i="18"/>
  <c r="F130" i="18"/>
  <c r="I97" i="18"/>
  <c r="C9" i="18"/>
  <c r="D140" i="18"/>
  <c r="D143" i="18"/>
  <c r="C58" i="18"/>
  <c r="D34" i="111"/>
  <c r="F34" i="111"/>
  <c r="F58" i="111"/>
  <c r="C34" i="111"/>
  <c r="G57" i="111"/>
  <c r="E34" i="111"/>
  <c r="G34" i="111"/>
  <c r="B71" i="111"/>
  <c r="B45" i="111"/>
  <c r="C45" i="111" s="1"/>
  <c r="H21" i="111"/>
  <c r="C23" i="111"/>
  <c r="E23" i="111"/>
  <c r="G23" i="111"/>
  <c r="D29" i="111"/>
  <c r="F29" i="111"/>
  <c r="D31" i="111"/>
  <c r="D57" i="111" s="1"/>
  <c r="F31" i="111"/>
  <c r="F57" i="111" s="1"/>
  <c r="E58" i="111"/>
  <c r="D33" i="111"/>
  <c r="F33" i="111"/>
  <c r="F62" i="111"/>
  <c r="E62" i="111"/>
  <c r="G37" i="111"/>
  <c r="E37" i="111"/>
  <c r="C37" i="111"/>
  <c r="F37" i="111"/>
  <c r="F64" i="111"/>
  <c r="E64" i="111"/>
  <c r="G39" i="111"/>
  <c r="G65" i="111" s="1"/>
  <c r="E39" i="111"/>
  <c r="E65" i="111" s="1"/>
  <c r="C39" i="111"/>
  <c r="C65" i="111" s="1"/>
  <c r="F39" i="111"/>
  <c r="F65" i="111" s="1"/>
  <c r="F66" i="111"/>
  <c r="B41" i="111"/>
  <c r="D41" i="111" s="1"/>
  <c r="G44" i="111"/>
  <c r="G70" i="111" s="1"/>
  <c r="E44" i="111"/>
  <c r="E70" i="111" s="1"/>
  <c r="C44" i="111"/>
  <c r="C70" i="111" s="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C66" i="111"/>
  <c r="G66" i="111"/>
  <c r="D44" i="111"/>
  <c r="D70" i="111" s="1"/>
  <c r="D36" i="111"/>
  <c r="D62" i="111" s="1"/>
  <c r="D38" i="111"/>
  <c r="D64" i="111" s="1"/>
  <c r="D40" i="111"/>
  <c r="D66" i="111" s="1"/>
  <c r="D43" i="111"/>
  <c r="B23" i="110"/>
  <c r="K28" i="110"/>
  <c r="J62" i="110"/>
  <c r="E62" i="110"/>
  <c r="B65" i="110"/>
  <c r="K17" i="110"/>
  <c r="K21" i="110"/>
  <c r="E23" i="110"/>
  <c r="I23" i="110"/>
  <c r="J53" i="110"/>
  <c r="E53" i="110"/>
  <c r="J55" i="110"/>
  <c r="J57" i="110"/>
  <c r="E57" i="110"/>
  <c r="I57" i="110"/>
  <c r="C34" i="110"/>
  <c r="C60" i="110"/>
  <c r="C62" i="110"/>
  <c r="G62" i="110"/>
  <c r="D23" i="110"/>
  <c r="F23" i="110"/>
  <c r="H23" i="110"/>
  <c r="J23" i="110"/>
  <c r="D28" i="110"/>
  <c r="F28" i="110"/>
  <c r="H28" i="110"/>
  <c r="H52" i="110" s="1"/>
  <c r="J28" i="110"/>
  <c r="D29" i="110"/>
  <c r="D53" i="110" s="1"/>
  <c r="F29" i="110"/>
  <c r="F53" i="110" s="1"/>
  <c r="H29" i="110"/>
  <c r="H53" i="110" s="1"/>
  <c r="D30" i="110"/>
  <c r="F30" i="110"/>
  <c r="H30" i="110"/>
  <c r="D31" i="110"/>
  <c r="D55" i="110" s="1"/>
  <c r="F31" i="110"/>
  <c r="F55" i="110" s="1"/>
  <c r="H31" i="110"/>
  <c r="H55" i="110" s="1"/>
  <c r="D32" i="110"/>
  <c r="F32" i="110"/>
  <c r="H32" i="110"/>
  <c r="D33" i="110"/>
  <c r="D57" i="110" s="1"/>
  <c r="F33" i="110"/>
  <c r="F57" i="110" s="1"/>
  <c r="H33" i="110"/>
  <c r="H57" i="110" s="1"/>
  <c r="D36" i="110"/>
  <c r="D60" i="110" s="1"/>
  <c r="F36" i="110"/>
  <c r="F60" i="110" s="1"/>
  <c r="H36" i="110"/>
  <c r="H60" i="110" s="1"/>
  <c r="J36" i="110"/>
  <c r="J60" i="110" s="1"/>
  <c r="D37" i="110"/>
  <c r="F37" i="110"/>
  <c r="H37" i="110"/>
  <c r="J37" i="110"/>
  <c r="D38" i="110"/>
  <c r="D62" i="110" s="1"/>
  <c r="F38" i="110"/>
  <c r="F62" i="110" s="1"/>
  <c r="H38" i="110"/>
  <c r="H62" i="110" s="1"/>
  <c r="D39" i="110"/>
  <c r="D63" i="110" s="1"/>
  <c r="F39" i="110"/>
  <c r="F63" i="110" s="1"/>
  <c r="H39" i="110"/>
  <c r="H63" i="110" s="1"/>
  <c r="J39" i="110"/>
  <c r="J63" i="110" s="1"/>
  <c r="D40" i="110"/>
  <c r="F40" i="110"/>
  <c r="H40" i="110"/>
  <c r="D43" i="110"/>
  <c r="D67" i="110" s="1"/>
  <c r="F43" i="110"/>
  <c r="F67" i="110" s="1"/>
  <c r="H43" i="110"/>
  <c r="H67" i="110" s="1"/>
  <c r="J43" i="110"/>
  <c r="J67" i="110" s="1"/>
  <c r="D44" i="110"/>
  <c r="F44" i="110"/>
  <c r="H44" i="110"/>
  <c r="J44" i="110"/>
  <c r="I5" i="109"/>
  <c r="AC6" i="2" s="1"/>
  <c r="I7" i="109"/>
  <c r="AC8" i="2" s="1"/>
  <c r="I9" i="109"/>
  <c r="AC10" i="2" s="1"/>
  <c r="I14" i="109"/>
  <c r="AC14" i="2" s="1"/>
  <c r="I16" i="109"/>
  <c r="AC16" i="2" s="1"/>
  <c r="H18" i="109"/>
  <c r="I21" i="109"/>
  <c r="AC20" i="2" s="1"/>
  <c r="H23" i="109"/>
  <c r="C25" i="109"/>
  <c r="E25" i="109"/>
  <c r="X8" i="3" s="1"/>
  <c r="G25" i="109"/>
  <c r="X10" i="3" s="1"/>
  <c r="C32" i="109"/>
  <c r="E32" i="109"/>
  <c r="G32" i="109"/>
  <c r="D33" i="109"/>
  <c r="F33" i="109"/>
  <c r="C34" i="109"/>
  <c r="C61" i="109" s="1"/>
  <c r="E34" i="109"/>
  <c r="E61" i="109" s="1"/>
  <c r="G34" i="109"/>
  <c r="G61" i="109"/>
  <c r="D35" i="109"/>
  <c r="F35" i="109"/>
  <c r="C36" i="109"/>
  <c r="C63" i="109" s="1"/>
  <c r="E36" i="109"/>
  <c r="E63" i="109" s="1"/>
  <c r="G36" i="109"/>
  <c r="G63" i="109" s="1"/>
  <c r="D37" i="109"/>
  <c r="D64" i="109" s="1"/>
  <c r="F37" i="109"/>
  <c r="F64" i="109" s="1"/>
  <c r="B46" i="109"/>
  <c r="F46" i="109" s="1"/>
  <c r="D41" i="109"/>
  <c r="F41" i="109"/>
  <c r="C42" i="109"/>
  <c r="E42" i="109"/>
  <c r="G42" i="109"/>
  <c r="G43" i="109"/>
  <c r="G70" i="109" s="1"/>
  <c r="E43" i="109"/>
  <c r="E70" i="109" s="1"/>
  <c r="C43" i="109"/>
  <c r="C70" i="109" s="1"/>
  <c r="F43" i="109"/>
  <c r="F70" i="109" s="1"/>
  <c r="G45" i="109"/>
  <c r="E45" i="109"/>
  <c r="C45" i="109"/>
  <c r="F45" i="109"/>
  <c r="F72" i="109" s="1"/>
  <c r="H10" i="109"/>
  <c r="D25" i="109"/>
  <c r="F25" i="109"/>
  <c r="X9" i="3" s="1"/>
  <c r="D32" i="109"/>
  <c r="F32" i="109"/>
  <c r="D34" i="109"/>
  <c r="D61" i="109" s="1"/>
  <c r="F34" i="109"/>
  <c r="F61" i="109" s="1"/>
  <c r="D36" i="109"/>
  <c r="D63" i="109" s="1"/>
  <c r="F36" i="109"/>
  <c r="F63" i="109" s="1"/>
  <c r="G64" i="109"/>
  <c r="D42" i="109"/>
  <c r="F42" i="109"/>
  <c r="D70" i="109"/>
  <c r="D44" i="109"/>
  <c r="D71" i="109" s="1"/>
  <c r="F44" i="109"/>
  <c r="C49" i="109"/>
  <c r="C76" i="109" s="1"/>
  <c r="E49" i="109"/>
  <c r="E76" i="109" s="1"/>
  <c r="G49" i="109"/>
  <c r="G76" i="109" s="1"/>
  <c r="D50" i="109"/>
  <c r="D77" i="109" s="1"/>
  <c r="F50" i="109"/>
  <c r="D49" i="109"/>
  <c r="D76" i="109" s="1"/>
  <c r="F49" i="109"/>
  <c r="F76" i="109" s="1"/>
  <c r="G138" i="18"/>
  <c r="J64" i="87"/>
  <c r="J64" i="88"/>
  <c r="G64" i="88"/>
  <c r="H60" i="88"/>
  <c r="E59" i="86"/>
  <c r="D65" i="85"/>
  <c r="J52" i="88"/>
  <c r="F64" i="88"/>
  <c r="E57" i="85"/>
  <c r="H49" i="54"/>
  <c r="G52" i="97"/>
  <c r="H58" i="98"/>
  <c r="I58" i="98"/>
  <c r="C58" i="98"/>
  <c r="F41" i="21"/>
  <c r="K29" i="47"/>
  <c r="N6" i="17" s="1"/>
  <c r="K33" i="47"/>
  <c r="N10" i="17" s="1"/>
  <c r="G73" i="83"/>
  <c r="J65" i="88"/>
  <c r="H65" i="88"/>
  <c r="D55" i="86"/>
  <c r="H54" i="43"/>
  <c r="F52" i="97"/>
  <c r="J58" i="98"/>
  <c r="I60" i="98"/>
  <c r="E73" i="77"/>
  <c r="Y15" i="17"/>
  <c r="I62" i="98"/>
  <c r="K62" i="98"/>
  <c r="D53" i="98"/>
  <c r="I53" i="98"/>
  <c r="G53" i="98"/>
  <c r="E53" i="98"/>
  <c r="C53" i="98"/>
  <c r="F53" i="98"/>
  <c r="J53" i="98"/>
  <c r="Y6" i="17"/>
  <c r="K53" i="98"/>
  <c r="K55" i="97"/>
  <c r="Z8" i="17"/>
  <c r="X16" i="17"/>
  <c r="K63" i="89"/>
  <c r="W8" i="17"/>
  <c r="J55" i="88"/>
  <c r="K55" i="88"/>
  <c r="H58" i="84"/>
  <c r="G58" i="84"/>
  <c r="D58" i="84"/>
  <c r="F58" i="84"/>
  <c r="F58" i="78"/>
  <c r="F66" i="77"/>
  <c r="S20" i="2"/>
  <c r="C76" i="72"/>
  <c r="G76" i="72"/>
  <c r="D76" i="72"/>
  <c r="H76" i="72"/>
  <c r="D58" i="73"/>
  <c r="F76" i="72"/>
  <c r="D64" i="44"/>
  <c r="G64" i="44"/>
  <c r="C64" i="44"/>
  <c r="D48" i="18"/>
  <c r="I64" i="75"/>
  <c r="T17" i="17"/>
  <c r="C64" i="75"/>
  <c r="H64" i="75"/>
  <c r="J64" i="75"/>
  <c r="K64" i="75"/>
  <c r="B58" i="18"/>
  <c r="I143" i="18" s="1"/>
  <c r="C143" i="18" s="1"/>
  <c r="B47" i="69"/>
  <c r="E76" i="72"/>
  <c r="E60" i="69"/>
  <c r="G64" i="42"/>
  <c r="C64" i="42"/>
  <c r="D64" i="42"/>
  <c r="F64" i="42"/>
  <c r="E64" i="42"/>
  <c r="F60" i="13"/>
  <c r="D6" i="2"/>
  <c r="G71" i="13"/>
  <c r="D16" i="2"/>
  <c r="D53" i="5"/>
  <c r="H38" i="4"/>
  <c r="M11" i="2" s="1"/>
  <c r="G38" i="4"/>
  <c r="G65" i="4" s="1"/>
  <c r="C38" i="4"/>
  <c r="C65" i="4" s="1"/>
  <c r="G64" i="75"/>
  <c r="H57" i="89"/>
  <c r="J63" i="89"/>
  <c r="I55" i="88"/>
  <c r="H55" i="88"/>
  <c r="G71" i="84"/>
  <c r="G61" i="14"/>
  <c r="C60" i="13"/>
  <c r="E62" i="98"/>
  <c r="D64" i="75"/>
  <c r="D63" i="89"/>
  <c r="C55" i="88"/>
  <c r="F55" i="88"/>
  <c r="E60" i="13"/>
  <c r="E64" i="98"/>
  <c r="E58" i="77"/>
  <c r="I57" i="89"/>
  <c r="I63" i="89"/>
  <c r="E58" i="84"/>
  <c r="C55" i="97"/>
  <c r="G70" i="93"/>
  <c r="G71" i="94"/>
  <c r="G67" i="93"/>
  <c r="C47" i="106"/>
  <c r="D71" i="13"/>
  <c r="F55" i="97"/>
  <c r="G58" i="77"/>
  <c r="G57" i="89"/>
  <c r="G63" i="89"/>
  <c r="C58" i="84"/>
  <c r="F70" i="93"/>
  <c r="D63" i="77"/>
  <c r="D70" i="93"/>
  <c r="D52" i="110"/>
  <c r="D51" i="109"/>
  <c r="C77" i="109"/>
  <c r="C71" i="109"/>
  <c r="H52" i="97"/>
  <c r="H65" i="40"/>
  <c r="H62" i="33"/>
  <c r="H60" i="59"/>
  <c r="G52" i="88"/>
  <c r="C59" i="86"/>
  <c r="F59" i="86"/>
  <c r="F57" i="86"/>
  <c r="F55" i="86"/>
  <c r="G69" i="85"/>
  <c r="F69" i="85"/>
  <c r="F57" i="85"/>
  <c r="J56" i="75"/>
  <c r="H69" i="48"/>
  <c r="K36" i="60"/>
  <c r="P13" i="17" s="1"/>
  <c r="D64" i="88"/>
  <c r="C57" i="85"/>
  <c r="C65" i="85"/>
  <c r="E68" i="67"/>
  <c r="C68" i="67"/>
  <c r="G70" i="67"/>
  <c r="D70" i="67"/>
  <c r="E60" i="67"/>
  <c r="C60" i="67"/>
  <c r="H55" i="44"/>
  <c r="C56" i="44"/>
  <c r="H30" i="54"/>
  <c r="H47" i="59"/>
  <c r="G55" i="86"/>
  <c r="C38" i="15"/>
  <c r="K34" i="32"/>
  <c r="B11" i="17" s="1"/>
  <c r="H77" i="59"/>
  <c r="J69" i="68"/>
  <c r="G62" i="78"/>
  <c r="D67" i="94"/>
  <c r="F67" i="94"/>
  <c r="H61" i="33"/>
  <c r="H77" i="48"/>
  <c r="H66" i="42"/>
  <c r="H55" i="40"/>
  <c r="H57" i="40"/>
  <c r="H63" i="33"/>
  <c r="E72" i="4"/>
  <c r="E77" i="4"/>
  <c r="D77" i="4"/>
  <c r="G76" i="56"/>
  <c r="E62" i="78"/>
  <c r="D71" i="106"/>
  <c r="C71" i="106"/>
  <c r="C64" i="98"/>
  <c r="I64" i="98"/>
  <c r="J64" i="98"/>
  <c r="Z15" i="17"/>
  <c r="I62" i="97"/>
  <c r="G62" i="97"/>
  <c r="E62" i="97"/>
  <c r="C62" i="97"/>
  <c r="F62" i="97"/>
  <c r="J62" i="97"/>
  <c r="K62" i="97"/>
  <c r="H66" i="77"/>
  <c r="D66" i="77"/>
  <c r="E47" i="106"/>
  <c r="D55" i="98"/>
  <c r="K55" i="98"/>
  <c r="K41" i="96"/>
  <c r="H65" i="96" s="1"/>
  <c r="K23" i="96"/>
  <c r="H66" i="93"/>
  <c r="E66" i="93"/>
  <c r="F66" i="93"/>
  <c r="G66" i="93"/>
  <c r="H63" i="85"/>
  <c r="G63" i="85"/>
  <c r="C63" i="85"/>
  <c r="E63" i="85"/>
  <c r="D54" i="84"/>
  <c r="F54" i="84"/>
  <c r="E58" i="78"/>
  <c r="H55" i="77"/>
  <c r="F55" i="77"/>
  <c r="D55" i="77"/>
  <c r="C55" i="77"/>
  <c r="G55" i="77"/>
  <c r="E55" i="77"/>
  <c r="S9" i="2"/>
  <c r="E63" i="72"/>
  <c r="C63" i="72"/>
  <c r="H63" i="72"/>
  <c r="H55" i="18"/>
  <c r="H140" i="18" s="1"/>
  <c r="H58" i="60"/>
  <c r="D58" i="60"/>
  <c r="E58" i="60"/>
  <c r="I58" i="60"/>
  <c r="C58" i="60"/>
  <c r="G58" i="60"/>
  <c r="K58" i="60"/>
  <c r="G63" i="72"/>
  <c r="B42" i="18"/>
  <c r="E127" i="18" s="1"/>
  <c r="F62" i="44"/>
  <c r="E62" i="44"/>
  <c r="D70" i="42"/>
  <c r="C70" i="42"/>
  <c r="G70" i="42"/>
  <c r="E70" i="42"/>
  <c r="F70" i="42"/>
  <c r="D63" i="72"/>
  <c r="F42" i="44"/>
  <c r="G42" i="44"/>
  <c r="E42" i="44"/>
  <c r="C42" i="44"/>
  <c r="H42" i="44"/>
  <c r="D67" i="44" s="1"/>
  <c r="G71" i="14"/>
  <c r="C71" i="13"/>
  <c r="I23" i="61"/>
  <c r="H51" i="61"/>
  <c r="P22" i="2" s="1"/>
  <c r="D57" i="89"/>
  <c r="F63" i="89"/>
  <c r="E55" i="88"/>
  <c r="D55" i="88"/>
  <c r="D63" i="85"/>
  <c r="G60" i="13"/>
  <c r="H53" i="98"/>
  <c r="F62" i="98"/>
  <c r="E51" i="61"/>
  <c r="C51" i="61"/>
  <c r="G51" i="61"/>
  <c r="F64" i="75"/>
  <c r="E64" i="75"/>
  <c r="F57" i="89"/>
  <c r="H63" i="89"/>
  <c r="G55" i="88"/>
  <c r="F63" i="85"/>
  <c r="F64" i="98"/>
  <c r="E57" i="89"/>
  <c r="E63" i="89"/>
  <c r="E54" i="84"/>
  <c r="E66" i="77"/>
  <c r="G55" i="97"/>
  <c r="J55" i="97"/>
  <c r="H67" i="93"/>
  <c r="E67" i="93"/>
  <c r="C70" i="93"/>
  <c r="D66" i="93"/>
  <c r="F67" i="93"/>
  <c r="G47" i="106"/>
  <c r="G64" i="15"/>
  <c r="G58" i="73"/>
  <c r="I55" i="97"/>
  <c r="E70" i="93"/>
  <c r="C57" i="89"/>
  <c r="C63" i="89"/>
  <c r="C54" i="84"/>
  <c r="C64" i="56"/>
  <c r="C66" i="77"/>
  <c r="E55" i="97"/>
  <c r="E64" i="15"/>
  <c r="E58" i="73"/>
  <c r="G73" i="93"/>
  <c r="C72" i="109"/>
  <c r="G72" i="109"/>
  <c r="E51" i="109"/>
  <c r="E78" i="109" s="1"/>
  <c r="G77" i="109"/>
  <c r="E72" i="109"/>
  <c r="D72" i="109"/>
  <c r="F38" i="109"/>
  <c r="H34" i="110"/>
  <c r="I34" i="110"/>
  <c r="D34" i="110"/>
  <c r="X7" i="3"/>
  <c r="X6" i="3"/>
  <c r="K52" i="110"/>
  <c r="AC5" i="17"/>
  <c r="E38" i="109"/>
  <c r="Z13" i="17"/>
  <c r="D60" i="97"/>
  <c r="K60" i="97"/>
  <c r="H60" i="97"/>
  <c r="J34" i="89"/>
  <c r="F34" i="89"/>
  <c r="E34" i="89"/>
  <c r="I34" i="89"/>
  <c r="D34" i="89"/>
  <c r="G34" i="89"/>
  <c r="C34" i="89"/>
  <c r="H34" i="89"/>
  <c r="B47" i="89"/>
  <c r="K54" i="88"/>
  <c r="W7" i="17"/>
  <c r="H64" i="77"/>
  <c r="E64" i="77"/>
  <c r="K54" i="75"/>
  <c r="T7" i="17"/>
  <c r="J54" i="75"/>
  <c r="F54" i="75"/>
  <c r="H54" i="75"/>
  <c r="D54" i="75"/>
  <c r="G54" i="75"/>
  <c r="C54" i="75"/>
  <c r="H61" i="71"/>
  <c r="S14" i="17"/>
  <c r="J61" i="71"/>
  <c r="K61" i="71"/>
  <c r="I61" i="71"/>
  <c r="F52" i="68"/>
  <c r="G52" i="68"/>
  <c r="H52" i="68"/>
  <c r="I52" i="68"/>
  <c r="K52" i="68"/>
  <c r="R5" i="17"/>
  <c r="E55" i="18"/>
  <c r="E140" i="18" s="1"/>
  <c r="H25" i="54"/>
  <c r="D20" i="18"/>
  <c r="C66" i="55"/>
  <c r="G66" i="55"/>
  <c r="K66" i="55"/>
  <c r="I66" i="55"/>
  <c r="D66" i="55"/>
  <c r="H66" i="55"/>
  <c r="J66" i="55"/>
  <c r="E66" i="55"/>
  <c r="F66" i="55"/>
  <c r="T8" i="3"/>
  <c r="G64" i="77"/>
  <c r="D64" i="77"/>
  <c r="K63" i="75"/>
  <c r="T16" i="17"/>
  <c r="D63" i="75"/>
  <c r="G63" i="75"/>
  <c r="C63" i="75"/>
  <c r="K63" i="71"/>
  <c r="S16" i="17"/>
  <c r="R14" i="17"/>
  <c r="K61" i="68"/>
  <c r="G59" i="18"/>
  <c r="C58" i="55"/>
  <c r="E58" i="55"/>
  <c r="G58" i="55"/>
  <c r="I58" i="55"/>
  <c r="K58" i="55"/>
  <c r="D58" i="55"/>
  <c r="H58" i="55"/>
  <c r="F58" i="55"/>
  <c r="J58" i="55"/>
  <c r="H71" i="69"/>
  <c r="D71" i="69"/>
  <c r="E71" i="69"/>
  <c r="P7" i="3"/>
  <c r="F65" i="42"/>
  <c r="C65" i="42"/>
  <c r="E65" i="42"/>
  <c r="D65" i="42"/>
  <c r="H53" i="18"/>
  <c r="D44" i="33"/>
  <c r="E44" i="33"/>
  <c r="C44" i="33"/>
  <c r="H32" i="54"/>
  <c r="H48" i="59"/>
  <c r="D66" i="31"/>
  <c r="H66" i="31"/>
  <c r="J66" i="31"/>
  <c r="F66" i="31"/>
  <c r="K66" i="31"/>
  <c r="G66" i="31"/>
  <c r="C66" i="31"/>
  <c r="L17" i="31"/>
  <c r="I66" i="31"/>
  <c r="E66" i="31"/>
  <c r="C66" i="30"/>
  <c r="G66" i="30"/>
  <c r="K66" i="30"/>
  <c r="I66" i="30"/>
  <c r="E66" i="30"/>
  <c r="L17" i="30"/>
  <c r="J66" i="30"/>
  <c r="H54" i="93"/>
  <c r="C54" i="93"/>
  <c r="G54" i="93"/>
  <c r="E54" i="93"/>
  <c r="D54" i="93"/>
  <c r="F41" i="87"/>
  <c r="I41" i="87"/>
  <c r="C41" i="87"/>
  <c r="J41" i="87"/>
  <c r="E41" i="87"/>
  <c r="D41" i="87"/>
  <c r="B47" i="87"/>
  <c r="G41" i="87"/>
  <c r="H41" i="87"/>
  <c r="K34" i="89"/>
  <c r="J45" i="88"/>
  <c r="F45" i="88"/>
  <c r="C45" i="88"/>
  <c r="H45" i="88"/>
  <c r="I45" i="88"/>
  <c r="B47" i="88"/>
  <c r="E45" i="88"/>
  <c r="G45" i="88"/>
  <c r="D45" i="88"/>
  <c r="D69" i="88" s="1"/>
  <c r="K56" i="88"/>
  <c r="W9" i="17"/>
  <c r="J54" i="88"/>
  <c r="C34" i="88"/>
  <c r="D34" i="88"/>
  <c r="E34" i="88"/>
  <c r="G34" i="88"/>
  <c r="I34" i="88"/>
  <c r="J34" i="88"/>
  <c r="H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F67" i="42" s="1"/>
  <c r="D42" i="42"/>
  <c r="E42" i="42"/>
  <c r="C42" i="42"/>
  <c r="C67" i="42" s="1"/>
  <c r="G42" i="42"/>
  <c r="F54" i="18"/>
  <c r="D54" i="18"/>
  <c r="H54" i="18"/>
  <c r="H32" i="48"/>
  <c r="H48" i="48"/>
  <c r="H71" i="59"/>
  <c r="C41" i="30"/>
  <c r="E41" i="30"/>
  <c r="G41" i="30"/>
  <c r="I41" i="30"/>
  <c r="B47" i="30"/>
  <c r="J47" i="30" s="1"/>
  <c r="K38" i="30"/>
  <c r="D15" i="17"/>
  <c r="K28" i="21"/>
  <c r="M5" i="17" s="1"/>
  <c r="C8" i="2"/>
  <c r="D68" i="13"/>
  <c r="D13" i="2"/>
  <c r="E68" i="13"/>
  <c r="D68" i="49"/>
  <c r="F68" i="49"/>
  <c r="N13" i="2"/>
  <c r="C68" i="49"/>
  <c r="G68" i="49"/>
  <c r="N15" i="2"/>
  <c r="G70" i="49"/>
  <c r="E70" i="49"/>
  <c r="N17" i="2"/>
  <c r="O7" i="3"/>
  <c r="I10" i="61"/>
  <c r="H38" i="61"/>
  <c r="E65" i="61" s="1"/>
  <c r="D61" i="61"/>
  <c r="D77" i="61"/>
  <c r="J19" i="3"/>
  <c r="I78" i="83"/>
  <c r="V22" i="2"/>
  <c r="F78" i="83"/>
  <c r="I54" i="88"/>
  <c r="I56" i="88"/>
  <c r="D54" i="88"/>
  <c r="C62" i="72"/>
  <c r="G62" i="72"/>
  <c r="E62" i="72"/>
  <c r="D62" i="72"/>
  <c r="H62" i="72"/>
  <c r="S8" i="2"/>
  <c r="F62" i="72"/>
  <c r="C78" i="72"/>
  <c r="F78" i="72"/>
  <c r="H78" i="72"/>
  <c r="G78" i="72"/>
  <c r="D78" i="72"/>
  <c r="S22" i="2"/>
  <c r="E78" i="72"/>
  <c r="E46" i="67"/>
  <c r="F46" i="67"/>
  <c r="D46" i="67"/>
  <c r="C46" i="67"/>
  <c r="H46" i="67"/>
  <c r="H73" i="67" s="1"/>
  <c r="G46" i="67"/>
  <c r="R8" i="2"/>
  <c r="H62" i="67"/>
  <c r="R10" i="2"/>
  <c r="H64" i="67"/>
  <c r="D56" i="18"/>
  <c r="D35" i="44"/>
  <c r="B48" i="44"/>
  <c r="G48" i="44" s="1"/>
  <c r="G35" i="44"/>
  <c r="F35" i="44"/>
  <c r="E44" i="18"/>
  <c r="E129" i="18" s="1"/>
  <c r="H48" i="33"/>
  <c r="H31" i="48"/>
  <c r="C24" i="16"/>
  <c r="B5" i="18"/>
  <c r="E5" i="18"/>
  <c r="E34" i="31"/>
  <c r="I34" i="31"/>
  <c r="B47" i="31"/>
  <c r="D47" i="31" s="1"/>
  <c r="J34" i="31"/>
  <c r="F34" i="31"/>
  <c r="D34" i="31"/>
  <c r="C34" i="31"/>
  <c r="H34" i="31"/>
  <c r="G34" i="31"/>
  <c r="I41" i="31"/>
  <c r="E41" i="31"/>
  <c r="J41" i="31"/>
  <c r="D41" i="31"/>
  <c r="G41" i="31"/>
  <c r="C41" i="31"/>
  <c r="F41" i="31"/>
  <c r="H41" i="31"/>
  <c r="E147" i="22"/>
  <c r="I147" i="22"/>
  <c r="C147" i="22"/>
  <c r="K23" i="22"/>
  <c r="F73" i="22" s="1"/>
  <c r="I58" i="22"/>
  <c r="E58" i="22"/>
  <c r="L10" i="22"/>
  <c r="K58" i="22"/>
  <c r="G58" i="22"/>
  <c r="C58" i="22"/>
  <c r="F58" i="22"/>
  <c r="G147" i="22"/>
  <c r="F147" i="22"/>
  <c r="B14" i="18"/>
  <c r="D99" i="18" s="1"/>
  <c r="L24" i="16"/>
  <c r="D58" i="22"/>
  <c r="G14" i="18"/>
  <c r="H58" i="22"/>
  <c r="C71" i="22"/>
  <c r="K71" i="22"/>
  <c r="G160" i="22"/>
  <c r="G71" i="22"/>
  <c r="I160" i="22"/>
  <c r="D71" i="22"/>
  <c r="H71" i="22"/>
  <c r="D160" i="22"/>
  <c r="L21" i="22"/>
  <c r="J71" i="22"/>
  <c r="I71" i="22"/>
  <c r="F71" i="22"/>
  <c r="E160" i="22"/>
  <c r="E71" i="22"/>
  <c r="K33" i="22"/>
  <c r="L10" i="17" s="1"/>
  <c r="F63" i="15"/>
  <c r="C9" i="3"/>
  <c r="H25" i="9"/>
  <c r="I19" i="9"/>
  <c r="M7" i="2"/>
  <c r="D61" i="4"/>
  <c r="M9" i="2"/>
  <c r="D63" i="4"/>
  <c r="C63" i="4"/>
  <c r="E63" i="4"/>
  <c r="G63" i="4"/>
  <c r="M14" i="2"/>
  <c r="D69" i="4"/>
  <c r="C69" i="4"/>
  <c r="E69" i="4"/>
  <c r="G69" i="4"/>
  <c r="I23" i="4"/>
  <c r="H51" i="4"/>
  <c r="M22" i="2" s="1"/>
  <c r="N9" i="3"/>
  <c r="G38" i="49"/>
  <c r="C38" i="49"/>
  <c r="E38" i="49"/>
  <c r="N8" i="2"/>
  <c r="F62" i="49"/>
  <c r="G62" i="49"/>
  <c r="C62" i="49"/>
  <c r="E68" i="49"/>
  <c r="O9" i="3"/>
  <c r="C51" i="56"/>
  <c r="G51" i="56"/>
  <c r="F51" i="56"/>
  <c r="I25" i="3"/>
  <c r="I18" i="3"/>
  <c r="I21" i="3"/>
  <c r="I19" i="3"/>
  <c r="I22" i="3"/>
  <c r="E47" i="76"/>
  <c r="D47" i="76"/>
  <c r="H47" i="76"/>
  <c r="I47" i="76"/>
  <c r="K45" i="88"/>
  <c r="G69" i="88" s="1"/>
  <c r="G54" i="88"/>
  <c r="F15" i="18"/>
  <c r="D38" i="61"/>
  <c r="G38" i="61"/>
  <c r="F38" i="61"/>
  <c r="C38" i="61"/>
  <c r="G61" i="61"/>
  <c r="N21" i="2"/>
  <c r="D77" i="49"/>
  <c r="C77" i="49"/>
  <c r="E61" i="4"/>
  <c r="G68" i="14"/>
  <c r="I10" i="14"/>
  <c r="C72" i="15"/>
  <c r="K40" i="47"/>
  <c r="N17" i="17" s="1"/>
  <c r="I10" i="33"/>
  <c r="D64" i="33"/>
  <c r="G64" i="33"/>
  <c r="E64" i="33"/>
  <c r="C64" i="33"/>
  <c r="D64" i="67"/>
  <c r="F62" i="67"/>
  <c r="E60" i="77"/>
  <c r="H60" i="77"/>
  <c r="C60" i="77"/>
  <c r="F64" i="33"/>
  <c r="H64" i="33" s="1"/>
  <c r="H73" i="84"/>
  <c r="K41" i="87"/>
  <c r="I60" i="97"/>
  <c r="F60" i="97"/>
  <c r="C47" i="97"/>
  <c r="G5" i="103" s="1"/>
  <c r="H47" i="97"/>
  <c r="G47" i="97"/>
  <c r="F47" i="97"/>
  <c r="J38" i="103" s="1"/>
  <c r="F41" i="98"/>
  <c r="H41" i="98"/>
  <c r="J41" i="98"/>
  <c r="D41" i="98"/>
  <c r="C41" i="98"/>
  <c r="H73" i="94"/>
  <c r="Y21" i="2"/>
  <c r="E77" i="99"/>
  <c r="G77" i="99"/>
  <c r="I77" i="99"/>
  <c r="V11" i="3"/>
  <c r="V7" i="3"/>
  <c r="V15" i="3"/>
  <c r="K45" i="98"/>
  <c r="K23" i="98"/>
  <c r="I41" i="98"/>
  <c r="G41" i="98"/>
  <c r="K41" i="98"/>
  <c r="Y18" i="17" s="1"/>
  <c r="H34" i="78"/>
  <c r="H23" i="78"/>
  <c r="I11" i="40"/>
  <c r="H35" i="40"/>
  <c r="D60" i="40"/>
  <c r="G60" i="40"/>
  <c r="E60" i="40"/>
  <c r="C60" i="40"/>
  <c r="H59" i="33"/>
  <c r="F72" i="33"/>
  <c r="D72" i="33"/>
  <c r="E72" i="33"/>
  <c r="C72" i="33"/>
  <c r="I18" i="33"/>
  <c r="D36" i="33"/>
  <c r="G36" i="33"/>
  <c r="E36" i="33"/>
  <c r="H36" i="33" s="1"/>
  <c r="B51" i="33"/>
  <c r="H43" i="33"/>
  <c r="D49" i="48"/>
  <c r="F49" i="48"/>
  <c r="C49" i="48"/>
  <c r="E49" i="48"/>
  <c r="G49" i="48"/>
  <c r="H47" i="48"/>
  <c r="G6" i="18"/>
  <c r="H66" i="30"/>
  <c r="K6" i="18"/>
  <c r="K28" i="22"/>
  <c r="L5" i="17" s="1"/>
  <c r="D147" i="22"/>
  <c r="H162" i="22"/>
  <c r="F160" i="22"/>
  <c r="J160" i="22"/>
  <c r="G15" i="18"/>
  <c r="F45" i="21"/>
  <c r="K45" i="21" s="1"/>
  <c r="M22" i="17" s="1"/>
  <c r="D45" i="21"/>
  <c r="I45" i="21"/>
  <c r="H45" i="21"/>
  <c r="J45" i="21"/>
  <c r="E45" i="55"/>
  <c r="I45" i="55"/>
  <c r="G45" i="55"/>
  <c r="C45" i="55"/>
  <c r="H45" i="55"/>
  <c r="D45" i="55"/>
  <c r="J45" i="55"/>
  <c r="K45" i="55" s="1"/>
  <c r="O22" i="17" s="1"/>
  <c r="F45" i="55"/>
  <c r="K43" i="55"/>
  <c r="O20" i="17"/>
  <c r="H46" i="15"/>
  <c r="B18" i="2" s="1"/>
  <c r="H25" i="15"/>
  <c r="H53" i="15" s="1"/>
  <c r="I18" i="15"/>
  <c r="G60" i="15"/>
  <c r="C60" i="15"/>
  <c r="D63" i="15"/>
  <c r="D69" i="15"/>
  <c r="G69" i="15"/>
  <c r="F68" i="14"/>
  <c r="F69" i="13"/>
  <c r="F51" i="4"/>
  <c r="E51" i="4"/>
  <c r="B53" i="4"/>
  <c r="G53" i="4" s="1"/>
  <c r="D51" i="4"/>
  <c r="C51" i="4"/>
  <c r="G51" i="4"/>
  <c r="I23" i="49"/>
  <c r="E72" i="49"/>
  <c r="H38" i="56"/>
  <c r="O11" i="2" s="1"/>
  <c r="I10" i="56"/>
  <c r="I18" i="61"/>
  <c r="H25" i="61"/>
  <c r="F63" i="61"/>
  <c r="H80" i="66"/>
  <c r="G80" i="66"/>
  <c r="F80" i="66"/>
  <c r="Q24" i="2"/>
  <c r="E80" i="66"/>
  <c r="D80" i="66"/>
  <c r="K47" i="76"/>
  <c r="G47" i="76"/>
  <c r="E63" i="15"/>
  <c r="G47" i="32"/>
  <c r="E47" i="32"/>
  <c r="J47" i="32"/>
  <c r="C47" i="32"/>
  <c r="H56" i="42"/>
  <c r="E61" i="61"/>
  <c r="C61" i="4"/>
  <c r="E68" i="14"/>
  <c r="E72" i="15"/>
  <c r="K160" i="22"/>
  <c r="D62" i="67"/>
  <c r="H64" i="43"/>
  <c r="M25" i="99"/>
  <c r="F77" i="99"/>
  <c r="G60" i="97"/>
  <c r="J60" i="97"/>
  <c r="D78" i="108"/>
  <c r="G78" i="108"/>
  <c r="G65" i="42"/>
  <c r="F47" i="76"/>
  <c r="F71" i="76" s="1"/>
  <c r="F77" i="109"/>
  <c r="F71" i="109"/>
  <c r="D46" i="109"/>
  <c r="D73" i="109" s="1"/>
  <c r="B53" i="109"/>
  <c r="F53" i="109" s="1"/>
  <c r="D68" i="109"/>
  <c r="C38" i="109"/>
  <c r="C65" i="109" s="1"/>
  <c r="J52" i="110"/>
  <c r="F52" i="110"/>
  <c r="B71" i="110"/>
  <c r="I52" i="110"/>
  <c r="G52" i="110"/>
  <c r="J34" i="110"/>
  <c r="F34" i="110"/>
  <c r="E34" i="110"/>
  <c r="D38" i="109"/>
  <c r="G51" i="109"/>
  <c r="G38" i="109"/>
  <c r="Z5" i="17"/>
  <c r="D52" i="97"/>
  <c r="K52" i="97"/>
  <c r="H64" i="93"/>
  <c r="F64" i="93"/>
  <c r="C64" i="93"/>
  <c r="E64" i="93"/>
  <c r="G64" i="93"/>
  <c r="W17" i="17"/>
  <c r="K64" i="88"/>
  <c r="K64" i="87"/>
  <c r="V17" i="17"/>
  <c r="C60" i="83"/>
  <c r="G60" i="83"/>
  <c r="E60" i="83"/>
  <c r="V6" i="2"/>
  <c r="I60" i="83"/>
  <c r="H62" i="77"/>
  <c r="F62" i="77"/>
  <c r="I54" i="75"/>
  <c r="E54" i="75"/>
  <c r="D53" i="72"/>
  <c r="E53" i="72"/>
  <c r="E34" i="68"/>
  <c r="I34" i="68"/>
  <c r="K34" i="68"/>
  <c r="C34" i="68"/>
  <c r="H34" i="68"/>
  <c r="H58" i="68" s="1"/>
  <c r="G34" i="68"/>
  <c r="G58" i="68" s="1"/>
  <c r="D34" i="68"/>
  <c r="D58" i="68" s="1"/>
  <c r="H56" i="18"/>
  <c r="B47" i="73"/>
  <c r="F47" i="73" s="1"/>
  <c r="B59" i="18"/>
  <c r="B144" i="18" s="1"/>
  <c r="G55" i="18"/>
  <c r="G140" i="18" s="1"/>
  <c r="F79" i="54"/>
  <c r="X8" i="17"/>
  <c r="K55" i="89"/>
  <c r="C55" i="89"/>
  <c r="E55" i="89"/>
  <c r="G55" i="89"/>
  <c r="I55" i="89"/>
  <c r="D55" i="89"/>
  <c r="F55" i="89"/>
  <c r="H55" i="89"/>
  <c r="W13" i="17"/>
  <c r="F60" i="88"/>
  <c r="C60" i="88"/>
  <c r="K60" i="88"/>
  <c r="T6" i="3"/>
  <c r="T14" i="3"/>
  <c r="K25" i="79"/>
  <c r="D62" i="78"/>
  <c r="F64" i="77"/>
  <c r="C64" i="77"/>
  <c r="T9" i="17"/>
  <c r="K56" i="75"/>
  <c r="G56" i="75"/>
  <c r="C56" i="75"/>
  <c r="H63" i="75"/>
  <c r="I63" i="75"/>
  <c r="E63" i="75"/>
  <c r="S9" i="3"/>
  <c r="F53" i="72"/>
  <c r="F63" i="71"/>
  <c r="C63" i="71"/>
  <c r="I61" i="68"/>
  <c r="G61" i="68"/>
  <c r="E61" i="68"/>
  <c r="C61" i="68"/>
  <c r="B18" i="18"/>
  <c r="P24" i="16"/>
  <c r="AF24" i="16" s="1"/>
  <c r="J34" i="68"/>
  <c r="J58" i="68" s="1"/>
  <c r="H63" i="69"/>
  <c r="D63" i="69"/>
  <c r="F71" i="69"/>
  <c r="C57" i="44"/>
  <c r="E57" i="44"/>
  <c r="D57" i="44"/>
  <c r="G57" i="44"/>
  <c r="D57" i="43"/>
  <c r="F57" i="43"/>
  <c r="C57" i="43"/>
  <c r="G57" i="43"/>
  <c r="F59" i="42"/>
  <c r="D59" i="42"/>
  <c r="G59" i="42"/>
  <c r="E59" i="42"/>
  <c r="C59" i="42"/>
  <c r="F60" i="40"/>
  <c r="H58" i="34"/>
  <c r="H62" i="34"/>
  <c r="E51" i="34"/>
  <c r="F51" i="34"/>
  <c r="F44" i="33"/>
  <c r="H44" i="33" s="1"/>
  <c r="H39" i="33"/>
  <c r="K30" i="30"/>
  <c r="D7" i="17" s="1"/>
  <c r="F54" i="93"/>
  <c r="F64" i="87"/>
  <c r="H64" i="87"/>
  <c r="C64" i="87"/>
  <c r="X7" i="17"/>
  <c r="J54" i="89"/>
  <c r="C54" i="89"/>
  <c r="E54" i="89"/>
  <c r="G54" i="89"/>
  <c r="I54" i="89"/>
  <c r="D54" i="89"/>
  <c r="F54" i="89"/>
  <c r="H54" i="89"/>
  <c r="K54" i="89"/>
  <c r="H64" i="88"/>
  <c r="E64" i="88"/>
  <c r="W15" i="17"/>
  <c r="K62" i="88"/>
  <c r="J60" i="88"/>
  <c r="G60" i="88"/>
  <c r="B65" i="88"/>
  <c r="J56" i="88"/>
  <c r="E52" i="88"/>
  <c r="K52" i="88"/>
  <c r="I52" i="88"/>
  <c r="W5" i="17"/>
  <c r="C52" i="88"/>
  <c r="E63" i="86"/>
  <c r="F63" i="86"/>
  <c r="G63" i="86"/>
  <c r="H57" i="86"/>
  <c r="C57" i="86"/>
  <c r="G45" i="86"/>
  <c r="C45" i="86"/>
  <c r="F45" i="86"/>
  <c r="F71" i="86" s="1"/>
  <c r="D45" i="86"/>
  <c r="H45" i="86"/>
  <c r="H71" i="86" s="1"/>
  <c r="E45" i="86"/>
  <c r="E71" i="86" s="1"/>
  <c r="E67" i="85"/>
  <c r="H65" i="85"/>
  <c r="G65" i="85"/>
  <c r="D71" i="79"/>
  <c r="F71" i="79"/>
  <c r="I71" i="79"/>
  <c r="C71" i="79"/>
  <c r="G71" i="79"/>
  <c r="T16" i="2"/>
  <c r="E71" i="79"/>
  <c r="G60" i="79"/>
  <c r="C60" i="79"/>
  <c r="C55" i="43"/>
  <c r="F55" i="43"/>
  <c r="D55" i="43"/>
  <c r="E55" i="43"/>
  <c r="G55" i="43"/>
  <c r="C63" i="42"/>
  <c r="F63" i="42"/>
  <c r="H63" i="42" s="1"/>
  <c r="D63" i="42"/>
  <c r="G63" i="42"/>
  <c r="C67" i="40"/>
  <c r="H30" i="33"/>
  <c r="H76" i="59"/>
  <c r="K40" i="31"/>
  <c r="C17" i="17" s="1"/>
  <c r="E10" i="18"/>
  <c r="F38" i="15"/>
  <c r="E38" i="15"/>
  <c r="D38" i="15"/>
  <c r="D62" i="14"/>
  <c r="D68" i="14"/>
  <c r="F61" i="13"/>
  <c r="D7" i="2"/>
  <c r="C61" i="13"/>
  <c r="F68" i="13"/>
  <c r="C68" i="13"/>
  <c r="M10" i="2"/>
  <c r="F64" i="4"/>
  <c r="M13" i="2"/>
  <c r="G68" i="4"/>
  <c r="F68" i="4"/>
  <c r="E68" i="4"/>
  <c r="C64" i="4"/>
  <c r="D51" i="56"/>
  <c r="G77" i="61"/>
  <c r="C77" i="61"/>
  <c r="G18" i="3"/>
  <c r="G19" i="3"/>
  <c r="G21" i="3"/>
  <c r="G25" i="3"/>
  <c r="G22" i="3"/>
  <c r="F60" i="83"/>
  <c r="E54" i="88"/>
  <c r="I60" i="88"/>
  <c r="H54" i="88"/>
  <c r="H62" i="88"/>
  <c r="E55" i="86"/>
  <c r="D57" i="86"/>
  <c r="G57" i="85"/>
  <c r="D57" i="85"/>
  <c r="D60" i="72"/>
  <c r="H60" i="72"/>
  <c r="C60" i="72"/>
  <c r="E60" i="72"/>
  <c r="F60" i="72"/>
  <c r="G60" i="72"/>
  <c r="S6" i="2"/>
  <c r="R13" i="2"/>
  <c r="H68" i="67"/>
  <c r="H70" i="67"/>
  <c r="R15" i="2"/>
  <c r="F70" i="67"/>
  <c r="E70" i="67"/>
  <c r="R6" i="2"/>
  <c r="H60" i="67"/>
  <c r="C62" i="67"/>
  <c r="G64" i="67"/>
  <c r="S24" i="16"/>
  <c r="B21" i="18"/>
  <c r="G64" i="59"/>
  <c r="E64" i="59"/>
  <c r="D64" i="59"/>
  <c r="F64" i="59"/>
  <c r="P8" i="3"/>
  <c r="F68" i="67"/>
  <c r="E35" i="44"/>
  <c r="H42" i="18"/>
  <c r="G56" i="44"/>
  <c r="D56" i="44"/>
  <c r="E56" i="44"/>
  <c r="H56" i="44" s="1"/>
  <c r="F57" i="44"/>
  <c r="E35" i="43"/>
  <c r="F35" i="43"/>
  <c r="C35" i="43"/>
  <c r="G35" i="43"/>
  <c r="D35" i="43"/>
  <c r="C58" i="43"/>
  <c r="F58" i="43"/>
  <c r="E58" i="43"/>
  <c r="G58" i="43"/>
  <c r="I11" i="42"/>
  <c r="H24" i="42"/>
  <c r="H35" i="42"/>
  <c r="H60" i="42" s="1"/>
  <c r="E71" i="42"/>
  <c r="H71" i="42"/>
  <c r="G71" i="42"/>
  <c r="C71" i="42"/>
  <c r="D35" i="42"/>
  <c r="D60" i="42" s="1"/>
  <c r="F35" i="42"/>
  <c r="E35" i="42"/>
  <c r="G35" i="42"/>
  <c r="C35" i="42"/>
  <c r="B48" i="42"/>
  <c r="H48" i="42" s="1"/>
  <c r="G54" i="42"/>
  <c r="E54" i="42"/>
  <c r="F54" i="42"/>
  <c r="C54" i="42"/>
  <c r="F36" i="48"/>
  <c r="E36" i="48"/>
  <c r="G36" i="48"/>
  <c r="C36" i="48"/>
  <c r="D36" i="48"/>
  <c r="H48" i="54"/>
  <c r="H63" i="59"/>
  <c r="E44" i="59"/>
  <c r="D44" i="59"/>
  <c r="G44" i="59"/>
  <c r="C44" i="59"/>
  <c r="F44" i="59"/>
  <c r="B51" i="59"/>
  <c r="H41" i="59"/>
  <c r="K29" i="31"/>
  <c r="C6" i="17" s="1"/>
  <c r="D41" i="30"/>
  <c r="C45" i="30"/>
  <c r="G45" i="30"/>
  <c r="E45" i="30"/>
  <c r="I45" i="30"/>
  <c r="H45" i="30"/>
  <c r="D45" i="30"/>
  <c r="F45" i="30"/>
  <c r="J45" i="30"/>
  <c r="I14" i="18"/>
  <c r="J58" i="22"/>
  <c r="K14" i="18"/>
  <c r="E41" i="21"/>
  <c r="I41" i="21"/>
  <c r="G41" i="21"/>
  <c r="B47" i="21"/>
  <c r="C47" i="21" s="1"/>
  <c r="C41" i="21"/>
  <c r="D41" i="21"/>
  <c r="K38" i="47"/>
  <c r="N15" i="17" s="1"/>
  <c r="F34" i="55"/>
  <c r="J34" i="55"/>
  <c r="G34" i="55"/>
  <c r="I34" i="55"/>
  <c r="D34" i="55"/>
  <c r="B47" i="55"/>
  <c r="E34" i="55"/>
  <c r="H34" i="55"/>
  <c r="C34" i="55"/>
  <c r="K34" i="55" s="1"/>
  <c r="O11" i="17" s="1"/>
  <c r="C41" i="55"/>
  <c r="E41" i="55"/>
  <c r="G41" i="55"/>
  <c r="I41" i="55"/>
  <c r="F41" i="55"/>
  <c r="J41" i="55"/>
  <c r="H41" i="55"/>
  <c r="D41" i="55"/>
  <c r="K40" i="60"/>
  <c r="P17" i="17" s="1"/>
  <c r="F60" i="15"/>
  <c r="F72" i="15"/>
  <c r="D72" i="15"/>
  <c r="G46" i="4"/>
  <c r="C46" i="4"/>
  <c r="D46" i="4"/>
  <c r="E46" i="4"/>
  <c r="D62" i="49"/>
  <c r="E62" i="49"/>
  <c r="C70" i="49"/>
  <c r="O8" i="3"/>
  <c r="I23" i="56"/>
  <c r="H51" i="56"/>
  <c r="O22" i="2" s="1"/>
  <c r="D77" i="56"/>
  <c r="E77" i="56"/>
  <c r="F61" i="61"/>
  <c r="I17" i="3"/>
  <c r="H71" i="79"/>
  <c r="C54" i="88"/>
  <c r="C64" i="88"/>
  <c r="F54" i="88"/>
  <c r="D60" i="88"/>
  <c r="J62" i="88"/>
  <c r="C55" i="86"/>
  <c r="G59" i="86"/>
  <c r="F65" i="85"/>
  <c r="H15" i="18"/>
  <c r="D15" i="18"/>
  <c r="I6" i="18"/>
  <c r="H56" i="43"/>
  <c r="H72" i="59"/>
  <c r="C61" i="61"/>
  <c r="D71" i="49"/>
  <c r="E71" i="49"/>
  <c r="G71" i="49"/>
  <c r="N16" i="2"/>
  <c r="C68" i="14"/>
  <c r="H68" i="14" s="1"/>
  <c r="H25" i="14"/>
  <c r="C13" i="3" s="1"/>
  <c r="C19" i="3" s="1"/>
  <c r="I18" i="14"/>
  <c r="G72" i="15"/>
  <c r="E45" i="47"/>
  <c r="K45" i="47" s="1"/>
  <c r="N22" i="17" s="1"/>
  <c r="I45" i="47"/>
  <c r="J45" i="47"/>
  <c r="H45" i="47"/>
  <c r="C45" i="47"/>
  <c r="F45" i="47"/>
  <c r="G45" i="47"/>
  <c r="D45" i="47"/>
  <c r="K36" i="47"/>
  <c r="N13" i="17" s="1"/>
  <c r="F71" i="42"/>
  <c r="E64" i="67"/>
  <c r="J147" i="22"/>
  <c r="F66" i="30"/>
  <c r="K69" i="68"/>
  <c r="D69" i="68"/>
  <c r="R22" i="17"/>
  <c r="E69" i="68"/>
  <c r="C69" i="68"/>
  <c r="G71" i="69"/>
  <c r="E62" i="77"/>
  <c r="H73" i="77"/>
  <c r="D73" i="77"/>
  <c r="C62" i="78"/>
  <c r="G64" i="87"/>
  <c r="G53" i="72"/>
  <c r="D47" i="71"/>
  <c r="G47" i="71"/>
  <c r="C47" i="71"/>
  <c r="E47" i="71"/>
  <c r="J47" i="71"/>
  <c r="I47" i="71"/>
  <c r="F36" i="33"/>
  <c r="G51" i="34"/>
  <c r="Y7" i="2"/>
  <c r="G61" i="99"/>
  <c r="C61" i="99"/>
  <c r="I61" i="99"/>
  <c r="Y14" i="2"/>
  <c r="C69" i="99"/>
  <c r="G69" i="99"/>
  <c r="D69" i="99"/>
  <c r="F69" i="99"/>
  <c r="H69" i="99"/>
  <c r="I69" i="99"/>
  <c r="H61" i="99"/>
  <c r="C51" i="99"/>
  <c r="C78" i="99" s="1"/>
  <c r="L51" i="99"/>
  <c r="AA22" i="2" s="1"/>
  <c r="K51" i="99"/>
  <c r="Z22" i="2" s="1"/>
  <c r="H51" i="99"/>
  <c r="F51" i="99"/>
  <c r="E51" i="99"/>
  <c r="I51" i="99"/>
  <c r="D51" i="99"/>
  <c r="G51" i="99"/>
  <c r="B53" i="99"/>
  <c r="D77" i="99"/>
  <c r="J47" i="97"/>
  <c r="J29" i="103" s="1"/>
  <c r="E60" i="97"/>
  <c r="C52" i="97"/>
  <c r="K58" i="98"/>
  <c r="Y11" i="17"/>
  <c r="E45" i="98"/>
  <c r="E69" i="98" s="1"/>
  <c r="B47" i="98"/>
  <c r="J45" i="98"/>
  <c r="J69" i="98" s="1"/>
  <c r="G45" i="98"/>
  <c r="G69" i="98" s="1"/>
  <c r="H45" i="98"/>
  <c r="H69" i="98" s="1"/>
  <c r="F45" i="98"/>
  <c r="F69" i="98"/>
  <c r="I45" i="98"/>
  <c r="I69" i="98" s="1"/>
  <c r="D45" i="98"/>
  <c r="D69" i="98" s="1"/>
  <c r="C45" i="98"/>
  <c r="C69" i="98" s="1"/>
  <c r="H67" i="94"/>
  <c r="G67" i="94"/>
  <c r="C67" i="94"/>
  <c r="E41" i="98"/>
  <c r="H67" i="106"/>
  <c r="V14" i="3"/>
  <c r="F69" i="15"/>
  <c r="K45" i="22"/>
  <c r="L22" i="17" s="1"/>
  <c r="F77" i="34"/>
  <c r="C77" i="34"/>
  <c r="H77" i="34" s="1"/>
  <c r="I23" i="34"/>
  <c r="E77" i="34"/>
  <c r="G77" i="34"/>
  <c r="D77" i="34"/>
  <c r="C77" i="99"/>
  <c r="Y20" i="2"/>
  <c r="I76" i="99"/>
  <c r="K23" i="99"/>
  <c r="J51" i="99"/>
  <c r="I78" i="99" s="1"/>
  <c r="G71" i="99"/>
  <c r="Y16" i="2"/>
  <c r="C71" i="99"/>
  <c r="I71" i="99"/>
  <c r="K10" i="99"/>
  <c r="J38" i="99"/>
  <c r="D65" i="99" s="1"/>
  <c r="J25" i="99"/>
  <c r="V13" i="3" s="1"/>
  <c r="Y16" i="17"/>
  <c r="K63" i="98"/>
  <c r="Y20" i="17"/>
  <c r="K67" i="98"/>
  <c r="J60" i="98"/>
  <c r="Y13" i="17"/>
  <c r="K60" i="98"/>
  <c r="F60" i="98"/>
  <c r="H60" i="98"/>
  <c r="E58" i="98"/>
  <c r="F60" i="79"/>
  <c r="H56" i="78"/>
  <c r="H59" i="40"/>
  <c r="H69" i="40"/>
  <c r="C71" i="40"/>
  <c r="H46" i="40"/>
  <c r="G71" i="40"/>
  <c r="I22" i="40"/>
  <c r="E71" i="40"/>
  <c r="D71" i="40"/>
  <c r="H76" i="34"/>
  <c r="D53" i="18"/>
  <c r="D138" i="18" s="1"/>
  <c r="G44" i="33"/>
  <c r="H31" i="33"/>
  <c r="D24" i="16"/>
  <c r="B6" i="18"/>
  <c r="E91" i="18" s="1"/>
  <c r="D66" i="30"/>
  <c r="F41" i="30"/>
  <c r="H41" i="30"/>
  <c r="J41" i="30"/>
  <c r="K43" i="30"/>
  <c r="D20" i="17" s="1"/>
  <c r="K147" i="22"/>
  <c r="K112" i="22"/>
  <c r="H147" i="22"/>
  <c r="C160" i="22"/>
  <c r="H160" i="22"/>
  <c r="H41" i="21"/>
  <c r="C45" i="21"/>
  <c r="G45" i="21"/>
  <c r="F34" i="47"/>
  <c r="E34" i="47"/>
  <c r="I34" i="47"/>
  <c r="D34" i="47"/>
  <c r="C34" i="47"/>
  <c r="H34" i="47"/>
  <c r="B47" i="47"/>
  <c r="G34" i="47"/>
  <c r="F41" i="47"/>
  <c r="D41" i="47"/>
  <c r="H41" i="47"/>
  <c r="I41" i="47"/>
  <c r="G41" i="47"/>
  <c r="E41" i="47"/>
  <c r="C41" i="47"/>
  <c r="J41" i="47"/>
  <c r="E45" i="60"/>
  <c r="I45" i="60"/>
  <c r="J45" i="60"/>
  <c r="H45" i="60"/>
  <c r="C45" i="60"/>
  <c r="F45" i="60"/>
  <c r="G45" i="60"/>
  <c r="D45" i="60"/>
  <c r="H38" i="15"/>
  <c r="B11" i="2" s="1"/>
  <c r="I10" i="15"/>
  <c r="B10" i="3"/>
  <c r="D60" i="15"/>
  <c r="E60" i="15"/>
  <c r="G63" i="15"/>
  <c r="C63" i="15"/>
  <c r="E46" i="15"/>
  <c r="E73" i="15" s="1"/>
  <c r="C46" i="15"/>
  <c r="C73" i="15" s="1"/>
  <c r="G46" i="15"/>
  <c r="G73" i="15"/>
  <c r="B53" i="15"/>
  <c r="G53" i="15" s="1"/>
  <c r="F46" i="15"/>
  <c r="F73" i="15" s="1"/>
  <c r="E69" i="15"/>
  <c r="C69" i="15"/>
  <c r="C64" i="13"/>
  <c r="C46" i="13"/>
  <c r="G46" i="13"/>
  <c r="E46" i="13"/>
  <c r="D46" i="13"/>
  <c r="F46" i="13"/>
  <c r="G69" i="13"/>
  <c r="D69" i="13"/>
  <c r="F63" i="4"/>
  <c r="F77" i="4"/>
  <c r="G77" i="4"/>
  <c r="C77" i="4"/>
  <c r="D38" i="49"/>
  <c r="G72" i="49"/>
  <c r="O6" i="2"/>
  <c r="G60" i="56"/>
  <c r="C38" i="56"/>
  <c r="C65" i="56" s="1"/>
  <c r="E38" i="56"/>
  <c r="E65" i="56" s="1"/>
  <c r="G38" i="56"/>
  <c r="G65" i="56"/>
  <c r="F38" i="56"/>
  <c r="F65" i="56" s="1"/>
  <c r="D38" i="56"/>
  <c r="D65" i="56" s="1"/>
  <c r="H63" i="56"/>
  <c r="P6" i="2"/>
  <c r="F62" i="61"/>
  <c r="P8" i="2"/>
  <c r="D62" i="61"/>
  <c r="P14" i="2"/>
  <c r="E63" i="61"/>
  <c r="C80" i="66"/>
  <c r="K69" i="76"/>
  <c r="U22" i="17"/>
  <c r="E69" i="76"/>
  <c r="I69" i="76"/>
  <c r="C47" i="76"/>
  <c r="C71" i="76"/>
  <c r="V18" i="2"/>
  <c r="I73" i="83"/>
  <c r="H73" i="83"/>
  <c r="G53" i="83"/>
  <c r="F53" i="83"/>
  <c r="E53" i="83"/>
  <c r="K53" i="83"/>
  <c r="W24" i="2" s="1"/>
  <c r="I53" i="83"/>
  <c r="C53" i="83"/>
  <c r="L53" i="83"/>
  <c r="X24" i="2" s="1"/>
  <c r="C73" i="83"/>
  <c r="D60" i="83"/>
  <c r="H53" i="83"/>
  <c r="H59" i="83"/>
  <c r="K65" i="88"/>
  <c r="W18" i="17"/>
  <c r="C65" i="88"/>
  <c r="E65" i="88"/>
  <c r="D59" i="86"/>
  <c r="H59" i="61"/>
  <c r="C76" i="56"/>
  <c r="H76" i="56" s="1"/>
  <c r="G61" i="4"/>
  <c r="F59" i="14"/>
  <c r="E62" i="15"/>
  <c r="H62" i="15" s="1"/>
  <c r="C51" i="34"/>
  <c r="H72" i="54"/>
  <c r="F64" i="67"/>
  <c r="E62" i="67"/>
  <c r="H44" i="54"/>
  <c r="C71" i="69"/>
  <c r="G62" i="77"/>
  <c r="I64" i="87"/>
  <c r="E71" i="99"/>
  <c r="L25" i="99"/>
  <c r="F61" i="99"/>
  <c r="H71" i="99"/>
  <c r="C47" i="96"/>
  <c r="H47" i="96"/>
  <c r="I47" i="96"/>
  <c r="C31" i="104" s="1"/>
  <c r="E47" i="96"/>
  <c r="D47" i="96"/>
  <c r="J47" i="96"/>
  <c r="K47" i="96"/>
  <c r="K71" i="96" s="1"/>
  <c r="C60" i="97"/>
  <c r="D47" i="97"/>
  <c r="J8" i="103" s="1"/>
  <c r="E52" i="97"/>
  <c r="F58" i="98"/>
  <c r="I47" i="97"/>
  <c r="E67" i="98"/>
  <c r="E60" i="98"/>
  <c r="G63" i="98"/>
  <c r="J63" i="98"/>
  <c r="D58" i="98"/>
  <c r="C78" i="108"/>
  <c r="H78" i="108"/>
  <c r="E78" i="108"/>
  <c r="F71" i="106"/>
  <c r="F67" i="106"/>
  <c r="E71" i="106"/>
  <c r="H58" i="44"/>
  <c r="F77" i="56"/>
  <c r="F47" i="96"/>
  <c r="D64" i="4"/>
  <c r="C64" i="67"/>
  <c r="F38" i="49"/>
  <c r="E73" i="84"/>
  <c r="G73" i="77"/>
  <c r="E47" i="97"/>
  <c r="H45" i="111"/>
  <c r="H23" i="111"/>
  <c r="H47" i="111" s="1"/>
  <c r="H73" i="111" s="1"/>
  <c r="E41" i="111"/>
  <c r="F41" i="111"/>
  <c r="E45" i="111"/>
  <c r="G41" i="111"/>
  <c r="C41" i="111"/>
  <c r="G45" i="111"/>
  <c r="K45" i="110"/>
  <c r="AC22" i="17" s="1"/>
  <c r="C52" i="110"/>
  <c r="H38" i="109"/>
  <c r="H25" i="109"/>
  <c r="H53" i="109" s="1"/>
  <c r="I10" i="109"/>
  <c r="AC11" i="2" s="1"/>
  <c r="H51" i="109"/>
  <c r="I23" i="109"/>
  <c r="AC22" i="2" s="1"/>
  <c r="G46" i="109"/>
  <c r="H46" i="109"/>
  <c r="G73" i="109" s="1"/>
  <c r="I18" i="109"/>
  <c r="AC18" i="2" s="1"/>
  <c r="E46" i="109"/>
  <c r="C46" i="109"/>
  <c r="D71" i="86"/>
  <c r="C71" i="86"/>
  <c r="G71" i="76"/>
  <c r="H65" i="98"/>
  <c r="D73" i="15"/>
  <c r="G67" i="42"/>
  <c r="E67" i="42"/>
  <c r="C78" i="61"/>
  <c r="E67" i="44"/>
  <c r="F67" i="44"/>
  <c r="H70" i="42"/>
  <c r="D78" i="61"/>
  <c r="E47" i="69"/>
  <c r="C47" i="69"/>
  <c r="H47" i="69"/>
  <c r="F47" i="69"/>
  <c r="G47" i="69"/>
  <c r="D47" i="69"/>
  <c r="F65" i="4"/>
  <c r="E53" i="109"/>
  <c r="C53" i="109"/>
  <c r="AA24" i="17"/>
  <c r="I71" i="96"/>
  <c r="D46" i="104"/>
  <c r="H71" i="96"/>
  <c r="J47" i="47"/>
  <c r="E47" i="47"/>
  <c r="F47" i="47"/>
  <c r="C47" i="47"/>
  <c r="H47" i="47"/>
  <c r="G47" i="47"/>
  <c r="D47" i="47"/>
  <c r="Y22" i="2"/>
  <c r="F78" i="99"/>
  <c r="G47" i="55"/>
  <c r="I47" i="55"/>
  <c r="D47" i="55"/>
  <c r="F51" i="59"/>
  <c r="E51" i="59"/>
  <c r="F48" i="42"/>
  <c r="F73" i="42" s="1"/>
  <c r="E106" i="18"/>
  <c r="K106" i="18"/>
  <c r="E65" i="15"/>
  <c r="G51" i="59"/>
  <c r="F51" i="33"/>
  <c r="G41" i="103"/>
  <c r="V18" i="17"/>
  <c r="K65" i="87"/>
  <c r="W22" i="17"/>
  <c r="J99" i="18"/>
  <c r="I73" i="22"/>
  <c r="L14" i="18"/>
  <c r="E162" i="22"/>
  <c r="I162" i="22"/>
  <c r="E73" i="22"/>
  <c r="K73" i="22"/>
  <c r="C73" i="22"/>
  <c r="G162" i="22"/>
  <c r="L23" i="22"/>
  <c r="J162" i="22"/>
  <c r="D73" i="22"/>
  <c r="G73" i="22"/>
  <c r="D48" i="42"/>
  <c r="D141" i="18"/>
  <c r="E73" i="67"/>
  <c r="H67" i="85"/>
  <c r="F67" i="85"/>
  <c r="E47" i="88"/>
  <c r="F47" i="88"/>
  <c r="C47" i="88"/>
  <c r="I47" i="88"/>
  <c r="J47" i="88"/>
  <c r="G47" i="88"/>
  <c r="D47" i="88"/>
  <c r="H47" i="88"/>
  <c r="F69" i="88"/>
  <c r="K58" i="89"/>
  <c r="X11" i="17"/>
  <c r="G65" i="87"/>
  <c r="D65" i="87"/>
  <c r="J65" i="87"/>
  <c r="I65" i="87"/>
  <c r="G51" i="33"/>
  <c r="D60" i="78"/>
  <c r="H58" i="89"/>
  <c r="G58" i="89"/>
  <c r="I58" i="89"/>
  <c r="F58" i="89"/>
  <c r="D53" i="109"/>
  <c r="G53" i="109"/>
  <c r="C16" i="103"/>
  <c r="C31" i="103"/>
  <c r="J29" i="104"/>
  <c r="C16" i="104"/>
  <c r="E71" i="96"/>
  <c r="C53" i="15"/>
  <c r="E53" i="15"/>
  <c r="K162" i="22"/>
  <c r="C51" i="33"/>
  <c r="Y11" i="2"/>
  <c r="I65" i="99"/>
  <c r="G65" i="99"/>
  <c r="C65" i="99"/>
  <c r="F65" i="99"/>
  <c r="H65" i="99"/>
  <c r="J47" i="98"/>
  <c r="D47" i="98"/>
  <c r="H47" i="98"/>
  <c r="E53" i="99"/>
  <c r="C53" i="99"/>
  <c r="E78" i="99"/>
  <c r="H78" i="99"/>
  <c r="J47" i="21"/>
  <c r="J73" i="22"/>
  <c r="H73" i="22"/>
  <c r="E60" i="42"/>
  <c r="I24" i="42"/>
  <c r="I44" i="18"/>
  <c r="D65" i="15"/>
  <c r="G67" i="85"/>
  <c r="G71" i="86"/>
  <c r="H57" i="44"/>
  <c r="I103" i="18"/>
  <c r="J103" i="18"/>
  <c r="H103" i="18"/>
  <c r="G103" i="18"/>
  <c r="F103" i="18"/>
  <c r="E47" i="73"/>
  <c r="D47" i="73"/>
  <c r="G47" i="73"/>
  <c r="C47" i="73"/>
  <c r="R11" i="17"/>
  <c r="K58" i="68"/>
  <c r="E58" i="68"/>
  <c r="K71" i="76"/>
  <c r="U24" i="17"/>
  <c r="F47" i="21"/>
  <c r="C162" i="22"/>
  <c r="H72" i="33"/>
  <c r="H60" i="40"/>
  <c r="I65" i="98"/>
  <c r="Y22" i="17"/>
  <c r="K69" i="98"/>
  <c r="H53" i="99"/>
  <c r="C65" i="98"/>
  <c r="D46" i="103"/>
  <c r="F162" i="22"/>
  <c r="E47" i="21"/>
  <c r="I71" i="76"/>
  <c r="D71" i="76"/>
  <c r="E71" i="76"/>
  <c r="H63" i="4"/>
  <c r="H47" i="31"/>
  <c r="G47" i="31"/>
  <c r="C47" i="31"/>
  <c r="E47" i="31"/>
  <c r="J47" i="31"/>
  <c r="I47" i="31"/>
  <c r="F48" i="44"/>
  <c r="C48" i="44"/>
  <c r="D48" i="44"/>
  <c r="C51" i="59"/>
  <c r="C73" i="67"/>
  <c r="H68" i="49"/>
  <c r="D47" i="30"/>
  <c r="C67" i="85"/>
  <c r="E69" i="88"/>
  <c r="I69" i="88"/>
  <c r="C69" i="88"/>
  <c r="H65" i="87"/>
  <c r="E47" i="87"/>
  <c r="C47" i="87"/>
  <c r="I47" i="87"/>
  <c r="D47" i="87"/>
  <c r="G47" i="87"/>
  <c r="H47" i="87"/>
  <c r="J47" i="87"/>
  <c r="F47" i="87"/>
  <c r="E65" i="87"/>
  <c r="F65" i="87"/>
  <c r="P13" i="3"/>
  <c r="E60" i="78"/>
  <c r="C79" i="54"/>
  <c r="I55" i="18"/>
  <c r="G79" i="54"/>
  <c r="I25" i="54"/>
  <c r="E79" i="54"/>
  <c r="H79" i="54" s="1"/>
  <c r="D79" i="54"/>
  <c r="D47" i="89"/>
  <c r="E47" i="89"/>
  <c r="H47" i="89"/>
  <c r="F47" i="89"/>
  <c r="G47" i="89"/>
  <c r="C58" i="89"/>
  <c r="D58" i="89"/>
  <c r="E58" i="89"/>
  <c r="J58" i="89"/>
  <c r="E65" i="109"/>
  <c r="F65" i="109"/>
  <c r="G65" i="109"/>
  <c r="D65" i="109"/>
  <c r="P25" i="3"/>
  <c r="P21" i="3"/>
  <c r="P18" i="3"/>
  <c r="P19" i="3"/>
  <c r="H67" i="40" l="1"/>
  <c r="F80" i="109"/>
  <c r="C80" i="109"/>
  <c r="D80" i="109"/>
  <c r="G80" i="109"/>
  <c r="H69" i="4"/>
  <c r="V18" i="3"/>
  <c r="V22" i="3"/>
  <c r="V21" i="3"/>
  <c r="V17" i="3"/>
  <c r="V19" i="3"/>
  <c r="K36" i="55"/>
  <c r="O13" i="17" s="1"/>
  <c r="F24" i="103"/>
  <c r="H73" i="42"/>
  <c r="D73" i="42"/>
  <c r="E80" i="109"/>
  <c r="I65" i="96"/>
  <c r="I25" i="15"/>
  <c r="B143" i="18"/>
  <c r="E48" i="44"/>
  <c r="G78" i="56"/>
  <c r="B13" i="3"/>
  <c r="K65" i="96"/>
  <c r="B105" i="18"/>
  <c r="E65" i="98"/>
  <c r="H47" i="30"/>
  <c r="C72" i="4"/>
  <c r="E65" i="43"/>
  <c r="H65" i="43" s="1"/>
  <c r="C78" i="4"/>
  <c r="J21" i="3"/>
  <c r="E78" i="61"/>
  <c r="D64" i="87"/>
  <c r="G143" i="18"/>
  <c r="F78" i="56"/>
  <c r="AA18" i="17"/>
  <c r="H71" i="49"/>
  <c r="G72" i="4"/>
  <c r="F60" i="42"/>
  <c r="D65" i="43"/>
  <c r="G65" i="78"/>
  <c r="D78" i="4"/>
  <c r="F47" i="30"/>
  <c r="D65" i="61"/>
  <c r="J25" i="3"/>
  <c r="E78" i="56"/>
  <c r="M17" i="2"/>
  <c r="D72" i="4"/>
  <c r="F70" i="4"/>
  <c r="G71" i="78"/>
  <c r="H71" i="78"/>
  <c r="E71" i="78"/>
  <c r="D71" i="78"/>
  <c r="C71" i="78"/>
  <c r="H69" i="88"/>
  <c r="K69" i="88"/>
  <c r="D65" i="98"/>
  <c r="H72" i="15"/>
  <c r="H61" i="61"/>
  <c r="G47" i="21"/>
  <c r="E67" i="40"/>
  <c r="E78" i="4"/>
  <c r="E70" i="4"/>
  <c r="C47" i="30"/>
  <c r="K65" i="98"/>
  <c r="E47" i="30"/>
  <c r="C78" i="56"/>
  <c r="F65" i="98"/>
  <c r="F65" i="15"/>
  <c r="D78" i="99"/>
  <c r="C65" i="15"/>
  <c r="H63" i="15"/>
  <c r="K41" i="47"/>
  <c r="N18" i="17" s="1"/>
  <c r="G67" i="40"/>
  <c r="J25" i="83"/>
  <c r="H59" i="42"/>
  <c r="I58" i="68"/>
  <c r="F65" i="78"/>
  <c r="F78" i="4"/>
  <c r="H78" i="4" s="1"/>
  <c r="I52" i="97"/>
  <c r="J52" i="97"/>
  <c r="D52" i="88"/>
  <c r="F52" i="88"/>
  <c r="F69" i="86"/>
  <c r="D67" i="40"/>
  <c r="G65" i="43"/>
  <c r="D65" i="78"/>
  <c r="H60" i="15"/>
  <c r="J38" i="83"/>
  <c r="K69" i="110"/>
  <c r="K25" i="99"/>
  <c r="G65" i="96"/>
  <c r="C65" i="78"/>
  <c r="I20" i="3"/>
  <c r="C60" i="42"/>
  <c r="J18" i="3"/>
  <c r="H42" i="40"/>
  <c r="C65" i="43"/>
  <c r="H24" i="40"/>
  <c r="I46" i="18" s="1"/>
  <c r="C65" i="61"/>
  <c r="K41" i="31"/>
  <c r="C18" i="17" s="1"/>
  <c r="E65" i="78"/>
  <c r="G78" i="61"/>
  <c r="H69" i="85"/>
  <c r="C69" i="85"/>
  <c r="H57" i="105"/>
  <c r="J17" i="3"/>
  <c r="I18" i="40"/>
  <c r="G78" i="4"/>
  <c r="F65" i="61"/>
  <c r="E68" i="109"/>
  <c r="C68" i="109"/>
  <c r="G58" i="97"/>
  <c r="E63" i="96"/>
  <c r="K57" i="75"/>
  <c r="I57" i="75"/>
  <c r="C57" i="75"/>
  <c r="D66" i="22"/>
  <c r="E66" i="22"/>
  <c r="K66" i="22"/>
  <c r="I66" i="22"/>
  <c r="F155" i="22"/>
  <c r="H155" i="22"/>
  <c r="E155" i="22"/>
  <c r="G66" i="22"/>
  <c r="F66" i="22"/>
  <c r="G155" i="22"/>
  <c r="J155" i="22"/>
  <c r="I155" i="22"/>
  <c r="C66" i="22"/>
  <c r="F68" i="109"/>
  <c r="I63" i="71"/>
  <c r="H35" i="48"/>
  <c r="F71" i="78"/>
  <c r="G55" i="98"/>
  <c r="F38" i="108"/>
  <c r="G71" i="106"/>
  <c r="B47" i="60"/>
  <c r="B53" i="108"/>
  <c r="C17" i="3"/>
  <c r="G61" i="75"/>
  <c r="F77" i="67"/>
  <c r="D72" i="14"/>
  <c r="D59" i="78"/>
  <c r="C72" i="108"/>
  <c r="F68" i="108"/>
  <c r="G63" i="96"/>
  <c r="H62" i="96"/>
  <c r="E70" i="106"/>
  <c r="D64" i="106"/>
  <c r="D45" i="94"/>
  <c r="D71" i="94" s="1"/>
  <c r="D63" i="94"/>
  <c r="E62" i="93"/>
  <c r="E55" i="93"/>
  <c r="E69" i="93"/>
  <c r="D65" i="93"/>
  <c r="B24" i="16"/>
  <c r="J66" i="22"/>
  <c r="E133" i="18"/>
  <c r="K61" i="75"/>
  <c r="D55" i="95"/>
  <c r="J55" i="89"/>
  <c r="H66" i="40"/>
  <c r="F60" i="67"/>
  <c r="B71" i="97"/>
  <c r="G60" i="98"/>
  <c r="F58" i="71"/>
  <c r="H56" i="73"/>
  <c r="H34" i="60"/>
  <c r="E22" i="3"/>
  <c r="H62" i="59"/>
  <c r="B65" i="105"/>
  <c r="E45" i="96"/>
  <c r="C66" i="95"/>
  <c r="E58" i="105"/>
  <c r="B19" i="3"/>
  <c r="C59" i="78"/>
  <c r="C34" i="60"/>
  <c r="E19" i="3"/>
  <c r="F63" i="96"/>
  <c r="I45" i="96"/>
  <c r="D69" i="94"/>
  <c r="C59" i="99"/>
  <c r="L17" i="22"/>
  <c r="C55" i="71"/>
  <c r="D55" i="71"/>
  <c r="AD16" i="17"/>
  <c r="K63" i="115"/>
  <c r="E52" i="110"/>
  <c r="F56" i="75"/>
  <c r="E61" i="13"/>
  <c r="C64" i="61"/>
  <c r="F51" i="61"/>
  <c r="F78" i="61" s="1"/>
  <c r="H55" i="98"/>
  <c r="I63" i="98"/>
  <c r="H47" i="106"/>
  <c r="F72" i="14"/>
  <c r="H62" i="13"/>
  <c r="E58" i="71"/>
  <c r="D38" i="108"/>
  <c r="D57" i="75"/>
  <c r="G59" i="78"/>
  <c r="I34" i="60"/>
  <c r="E21" i="3"/>
  <c r="D57" i="78"/>
  <c r="H68" i="59"/>
  <c r="G60" i="105"/>
  <c r="D62" i="105"/>
  <c r="F64" i="106"/>
  <c r="C46" i="108"/>
  <c r="K34" i="105"/>
  <c r="J58" i="105" s="1"/>
  <c r="E64" i="106"/>
  <c r="G45" i="96"/>
  <c r="E55" i="95"/>
  <c r="D66" i="94"/>
  <c r="G63" i="99"/>
  <c r="D155" i="22"/>
  <c r="F64" i="69"/>
  <c r="D64" i="69"/>
  <c r="F61" i="110"/>
  <c r="B73" i="111"/>
  <c r="G68" i="109"/>
  <c r="H52" i="88"/>
  <c r="E63" i="98"/>
  <c r="E34" i="60"/>
  <c r="G38" i="108"/>
  <c r="H34" i="59"/>
  <c r="H23" i="95"/>
  <c r="H47" i="95" s="1"/>
  <c r="H73" i="95" s="1"/>
  <c r="C72" i="14"/>
  <c r="E18" i="3"/>
  <c r="J34" i="60"/>
  <c r="H64" i="97"/>
  <c r="G41" i="106"/>
  <c r="G67" i="106" s="1"/>
  <c r="K62" i="105"/>
  <c r="C62" i="105"/>
  <c r="F62" i="105"/>
  <c r="D65" i="106"/>
  <c r="F69" i="94"/>
  <c r="F45" i="96"/>
  <c r="G69" i="94"/>
  <c r="D69" i="93"/>
  <c r="D62" i="93"/>
  <c r="F68" i="96"/>
  <c r="C155" i="22"/>
  <c r="D61" i="110"/>
  <c r="D61" i="13"/>
  <c r="K43" i="60"/>
  <c r="P20" i="17" s="1"/>
  <c r="G58" i="98"/>
  <c r="F63" i="98"/>
  <c r="D34" i="60"/>
  <c r="C58" i="97"/>
  <c r="J38" i="108"/>
  <c r="F59" i="78"/>
  <c r="D70" i="4"/>
  <c r="D62" i="108"/>
  <c r="E76" i="108"/>
  <c r="D45" i="96"/>
  <c r="D69" i="96" s="1"/>
  <c r="K45" i="96"/>
  <c r="C45" i="96"/>
  <c r="E69" i="94"/>
  <c r="E63" i="93"/>
  <c r="D60" i="93"/>
  <c r="F59" i="93"/>
  <c r="H66" i="22"/>
  <c r="D68" i="97"/>
  <c r="I64" i="99"/>
  <c r="D46" i="49"/>
  <c r="F45" i="71"/>
  <c r="K55" i="75"/>
  <c r="K117" i="22"/>
  <c r="K40" i="21"/>
  <c r="M17" i="17" s="1"/>
  <c r="H51" i="83"/>
  <c r="H78" i="83" s="1"/>
  <c r="D45" i="84"/>
  <c r="D71" i="84" s="1"/>
  <c r="G45" i="87"/>
  <c r="D45" i="89"/>
  <c r="D60" i="85"/>
  <c r="H69" i="83"/>
  <c r="C69" i="83"/>
  <c r="C77" i="66"/>
  <c r="E72" i="66"/>
  <c r="C71" i="66"/>
  <c r="C65" i="66"/>
  <c r="E62" i="66"/>
  <c r="C61" i="66"/>
  <c r="E44" i="56"/>
  <c r="E71" i="56" s="1"/>
  <c r="H43" i="4"/>
  <c r="M15" i="2" s="1"/>
  <c r="F34" i="4"/>
  <c r="F61" i="4" s="1"/>
  <c r="H35" i="5"/>
  <c r="B25" i="5"/>
  <c r="F45" i="13"/>
  <c r="C59" i="15"/>
  <c r="G130" i="18"/>
  <c r="F97" i="18"/>
  <c r="D23" i="21"/>
  <c r="I13" i="34"/>
  <c r="C67" i="34"/>
  <c r="H67" i="34" s="1"/>
  <c r="E67" i="34"/>
  <c r="G67" i="34"/>
  <c r="B67" i="73"/>
  <c r="B41" i="73"/>
  <c r="K33" i="68"/>
  <c r="I33" i="68"/>
  <c r="J33" i="68"/>
  <c r="C33" i="68"/>
  <c r="D33" i="68"/>
  <c r="J39" i="71"/>
  <c r="J63" i="71" s="1"/>
  <c r="G39" i="71"/>
  <c r="G63" i="71" s="1"/>
  <c r="H39" i="71"/>
  <c r="H63" i="71" s="1"/>
  <c r="C37" i="110"/>
  <c r="C43" i="113"/>
  <c r="D43" i="115"/>
  <c r="F38" i="119"/>
  <c r="F64" i="119" s="1"/>
  <c r="C38" i="119"/>
  <c r="C64" i="119" s="1"/>
  <c r="I22" i="121"/>
  <c r="AF21" i="2" s="1"/>
  <c r="H50" i="121"/>
  <c r="I8" i="121"/>
  <c r="AF9" i="2" s="1"/>
  <c r="H36" i="121"/>
  <c r="F63" i="121" s="1"/>
  <c r="E40" i="123"/>
  <c r="F40" i="123"/>
  <c r="F64" i="97"/>
  <c r="E54" i="96"/>
  <c r="F60" i="99"/>
  <c r="H55" i="75"/>
  <c r="D45" i="71"/>
  <c r="C62" i="75"/>
  <c r="H41" i="73"/>
  <c r="H67" i="73" s="1"/>
  <c r="I68" i="83"/>
  <c r="C45" i="84"/>
  <c r="C71" i="84" s="1"/>
  <c r="F69" i="83"/>
  <c r="F53" i="71"/>
  <c r="E42" i="14"/>
  <c r="E69" i="14" s="1"/>
  <c r="D44" i="56"/>
  <c r="F42" i="4"/>
  <c r="F69" i="4" s="1"/>
  <c r="D25" i="15"/>
  <c r="I23" i="21"/>
  <c r="B57" i="30"/>
  <c r="F59" i="59"/>
  <c r="G59" i="59"/>
  <c r="I15" i="54"/>
  <c r="F69" i="54"/>
  <c r="G69" i="54"/>
  <c r="F58" i="54"/>
  <c r="E58" i="54"/>
  <c r="E37" i="69"/>
  <c r="E63" i="69" s="1"/>
  <c r="C37" i="69"/>
  <c r="C63" i="69" s="1"/>
  <c r="D32" i="68"/>
  <c r="C32" i="68"/>
  <c r="J38" i="68"/>
  <c r="C38" i="68"/>
  <c r="D38" i="68"/>
  <c r="B23" i="105"/>
  <c r="I6" i="113"/>
  <c r="AD7" i="2" s="1"/>
  <c r="H43" i="113"/>
  <c r="E70" i="113" s="1"/>
  <c r="G32" i="114"/>
  <c r="G58" i="114" s="1"/>
  <c r="C32" i="114"/>
  <c r="C58" i="114" s="1"/>
  <c r="D32" i="114"/>
  <c r="E32" i="114"/>
  <c r="F32" i="114"/>
  <c r="H56" i="115"/>
  <c r="C28" i="115"/>
  <c r="F28" i="115"/>
  <c r="E67" i="118"/>
  <c r="E57" i="119"/>
  <c r="C31" i="119"/>
  <c r="C57" i="119" s="1"/>
  <c r="D31" i="119"/>
  <c r="E31" i="119"/>
  <c r="G39" i="119"/>
  <c r="E39" i="119"/>
  <c r="C39" i="119"/>
  <c r="D39" i="119"/>
  <c r="D36" i="121"/>
  <c r="E25" i="121"/>
  <c r="K34" i="97"/>
  <c r="C67" i="96"/>
  <c r="H61" i="98"/>
  <c r="F53" i="75"/>
  <c r="B73" i="69"/>
  <c r="G62" i="85"/>
  <c r="D45" i="87"/>
  <c r="H68" i="87"/>
  <c r="H68" i="83"/>
  <c r="C68" i="83"/>
  <c r="K53" i="71"/>
  <c r="C44" i="56"/>
  <c r="C71" i="56" s="1"/>
  <c r="B25" i="49"/>
  <c r="F44" i="13"/>
  <c r="F71" i="13" s="1"/>
  <c r="H45" i="13"/>
  <c r="H93" i="18"/>
  <c r="D63" i="47"/>
  <c r="E130" i="22"/>
  <c r="E63" i="30"/>
  <c r="K53" i="30"/>
  <c r="B54" i="32"/>
  <c r="B58" i="32" s="1"/>
  <c r="D64" i="63"/>
  <c r="C59" i="59"/>
  <c r="H59" i="59" s="1"/>
  <c r="C70" i="54"/>
  <c r="H70" i="54" s="1"/>
  <c r="D59" i="54"/>
  <c r="D49" i="34"/>
  <c r="H49" i="34" s="1"/>
  <c r="D43" i="113"/>
  <c r="I67" i="118"/>
  <c r="F40" i="119"/>
  <c r="H40" i="119"/>
  <c r="C40" i="119"/>
  <c r="C66" i="119" s="1"/>
  <c r="D37" i="121"/>
  <c r="D64" i="121" s="1"/>
  <c r="C37" i="121"/>
  <c r="C64" i="121" s="1"/>
  <c r="G37" i="121"/>
  <c r="G64" i="121" s="1"/>
  <c r="D43" i="121"/>
  <c r="C43" i="121"/>
  <c r="C70" i="121" s="1"/>
  <c r="G43" i="121"/>
  <c r="H31" i="122"/>
  <c r="E31" i="122"/>
  <c r="E55" i="122" s="1"/>
  <c r="F28" i="126"/>
  <c r="F38" i="55"/>
  <c r="K63" i="47"/>
  <c r="C63" i="47"/>
  <c r="B71" i="21"/>
  <c r="K53" i="22"/>
  <c r="D63" i="30"/>
  <c r="I53" i="30"/>
  <c r="K63" i="32"/>
  <c r="C63" i="32"/>
  <c r="J53" i="32"/>
  <c r="C59" i="54"/>
  <c r="C64" i="40"/>
  <c r="H64" i="40" s="1"/>
  <c r="G64" i="40"/>
  <c r="F39" i="75"/>
  <c r="F63" i="75" s="1"/>
  <c r="J39" i="75"/>
  <c r="J63" i="75" s="1"/>
  <c r="K37" i="105"/>
  <c r="G61" i="105" s="1"/>
  <c r="H33" i="113"/>
  <c r="H57" i="114"/>
  <c r="D33" i="115"/>
  <c r="AF20" i="17"/>
  <c r="K67" i="118"/>
  <c r="F35" i="117"/>
  <c r="F62" i="117" s="1"/>
  <c r="E35" i="117"/>
  <c r="C36" i="121"/>
  <c r="G36" i="121"/>
  <c r="G63" i="121" s="1"/>
  <c r="J44" i="122"/>
  <c r="I44" i="122"/>
  <c r="G28" i="126"/>
  <c r="D36" i="127"/>
  <c r="G36" i="127"/>
  <c r="E36" i="127"/>
  <c r="G55" i="75"/>
  <c r="K155" i="22"/>
  <c r="D71" i="56"/>
  <c r="F47" i="77"/>
  <c r="F73" i="77" s="1"/>
  <c r="E45" i="87"/>
  <c r="H41" i="89"/>
  <c r="D68" i="83"/>
  <c r="E44" i="13"/>
  <c r="E71" i="13" s="1"/>
  <c r="H71" i="13" s="1"/>
  <c r="F25" i="9"/>
  <c r="H9" i="3" s="1"/>
  <c r="D130" i="18"/>
  <c r="C130" i="18" s="1"/>
  <c r="D38" i="55"/>
  <c r="B71" i="47"/>
  <c r="J63" i="47"/>
  <c r="G53" i="22"/>
  <c r="K39" i="22"/>
  <c r="L16" i="17" s="1"/>
  <c r="F61" i="30"/>
  <c r="J63" i="32"/>
  <c r="D62" i="32"/>
  <c r="H73" i="63"/>
  <c r="G71" i="63"/>
  <c r="G69" i="59"/>
  <c r="E69" i="54"/>
  <c r="F60" i="54"/>
  <c r="G62" i="48"/>
  <c r="G63" i="40"/>
  <c r="H38" i="40"/>
  <c r="E63" i="40"/>
  <c r="H63" i="40" s="1"/>
  <c r="H40" i="44"/>
  <c r="D39" i="68"/>
  <c r="F44" i="69"/>
  <c r="F43" i="69"/>
  <c r="F69" i="69" s="1"/>
  <c r="D43" i="69"/>
  <c r="D69" i="69" s="1"/>
  <c r="K38" i="75"/>
  <c r="D33" i="113"/>
  <c r="D60" i="113" s="1"/>
  <c r="G23" i="114"/>
  <c r="I40" i="115"/>
  <c r="B64" i="115"/>
  <c r="F67" i="118"/>
  <c r="F50" i="117"/>
  <c r="E50" i="117"/>
  <c r="C50" i="117"/>
  <c r="E37" i="121"/>
  <c r="E64" i="121" s="1"/>
  <c r="E63" i="122"/>
  <c r="D64" i="122"/>
  <c r="C29" i="122"/>
  <c r="J29" i="122"/>
  <c r="I29" i="122"/>
  <c r="H29" i="122"/>
  <c r="G29" i="122"/>
  <c r="H43" i="122"/>
  <c r="G43" i="122"/>
  <c r="B67" i="122"/>
  <c r="F43" i="122"/>
  <c r="E43" i="122"/>
  <c r="D43" i="122"/>
  <c r="F77" i="66"/>
  <c r="F71" i="66"/>
  <c r="F65" i="66"/>
  <c r="F61" i="66"/>
  <c r="D64" i="22"/>
  <c r="E53" i="22"/>
  <c r="J29" i="22"/>
  <c r="J36" i="30"/>
  <c r="K36" i="30" s="1"/>
  <c r="D13" i="17" s="1"/>
  <c r="I63" i="32"/>
  <c r="K62" i="32"/>
  <c r="C62" i="32"/>
  <c r="F32" i="32"/>
  <c r="G57" i="63"/>
  <c r="F69" i="59"/>
  <c r="D69" i="54"/>
  <c r="E62" i="48"/>
  <c r="C39" i="68"/>
  <c r="C23" i="89"/>
  <c r="C47" i="89" s="1"/>
  <c r="B23" i="89"/>
  <c r="U24" i="16" s="1"/>
  <c r="K39" i="96"/>
  <c r="I63" i="96" s="1"/>
  <c r="F33" i="113"/>
  <c r="F60" i="113" s="1"/>
  <c r="C33" i="113"/>
  <c r="C60" i="113" s="1"/>
  <c r="E33" i="113"/>
  <c r="E60" i="113" s="1"/>
  <c r="G43" i="113"/>
  <c r="F43" i="113"/>
  <c r="F70" i="113" s="1"/>
  <c r="C43" i="115"/>
  <c r="H43" i="115"/>
  <c r="B67" i="115"/>
  <c r="G43" i="115"/>
  <c r="D37" i="117"/>
  <c r="C37" i="117"/>
  <c r="G37" i="117"/>
  <c r="E37" i="118"/>
  <c r="J37" i="118"/>
  <c r="D37" i="118"/>
  <c r="I37" i="118"/>
  <c r="E27" i="126"/>
  <c r="E51" i="126"/>
  <c r="G62" i="75"/>
  <c r="E143" i="18"/>
  <c r="H33" i="48"/>
  <c r="H144" i="18"/>
  <c r="G101" i="18"/>
  <c r="E63" i="79"/>
  <c r="J45" i="87"/>
  <c r="J41" i="89"/>
  <c r="D68" i="87"/>
  <c r="E66" i="73"/>
  <c r="G44" i="56"/>
  <c r="G71" i="56" s="1"/>
  <c r="H34" i="5"/>
  <c r="C94" i="18"/>
  <c r="D93" i="18"/>
  <c r="H63" i="47"/>
  <c r="L15" i="47"/>
  <c r="E63" i="22"/>
  <c r="B53" i="22"/>
  <c r="F29" i="22"/>
  <c r="K29" i="22" s="1"/>
  <c r="L6" i="17" s="1"/>
  <c r="J37" i="31"/>
  <c r="K37" i="31" s="1"/>
  <c r="C14" i="17" s="1"/>
  <c r="E69" i="59"/>
  <c r="G70" i="54"/>
  <c r="C69" i="54"/>
  <c r="H69" i="54" s="1"/>
  <c r="I7" i="54"/>
  <c r="D61" i="54"/>
  <c r="E61" i="54"/>
  <c r="F61" i="54"/>
  <c r="I9" i="48"/>
  <c r="C63" i="48"/>
  <c r="E63" i="48"/>
  <c r="H33" i="68"/>
  <c r="J28" i="68"/>
  <c r="J52" i="68" s="1"/>
  <c r="C28" i="68"/>
  <c r="C52" i="68" s="1"/>
  <c r="D28" i="68"/>
  <c r="D52" i="68" s="1"/>
  <c r="E28" i="68"/>
  <c r="E52" i="68" s="1"/>
  <c r="C28" i="71"/>
  <c r="E28" i="71"/>
  <c r="G28" i="71"/>
  <c r="D32" i="67"/>
  <c r="D59" i="67" s="1"/>
  <c r="E32" i="67"/>
  <c r="E59" i="67" s="1"/>
  <c r="C32" i="67"/>
  <c r="C59" i="67" s="1"/>
  <c r="F32" i="67"/>
  <c r="F59" i="67" s="1"/>
  <c r="B62" i="76"/>
  <c r="B65" i="76" s="1"/>
  <c r="B71" i="76" s="1"/>
  <c r="G34" i="113"/>
  <c r="G61" i="113" s="1"/>
  <c r="E34" i="113"/>
  <c r="E61" i="113" s="1"/>
  <c r="I55" i="115"/>
  <c r="I43" i="115"/>
  <c r="F37" i="117"/>
  <c r="C41" i="117"/>
  <c r="C68" i="117" s="1"/>
  <c r="F41" i="117"/>
  <c r="E41" i="117"/>
  <c r="J23" i="126"/>
  <c r="K17" i="126"/>
  <c r="D54" i="96"/>
  <c r="D61" i="97"/>
  <c r="I67" i="96"/>
  <c r="E70" i="99"/>
  <c r="D89" i="18"/>
  <c r="D57" i="71"/>
  <c r="D60" i="68"/>
  <c r="D70" i="86"/>
  <c r="B69" i="87"/>
  <c r="E69" i="83"/>
  <c r="E64" i="76"/>
  <c r="F78" i="66"/>
  <c r="D77" i="66"/>
  <c r="D71" i="66"/>
  <c r="F68" i="66"/>
  <c r="D65" i="66"/>
  <c r="D61" i="66"/>
  <c r="D37" i="15"/>
  <c r="I136" i="18"/>
  <c r="E134" i="18"/>
  <c r="H130" i="18"/>
  <c r="K93" i="18"/>
  <c r="C8" i="18"/>
  <c r="J36" i="55"/>
  <c r="G63" i="47"/>
  <c r="J118" i="22"/>
  <c r="J40" i="30"/>
  <c r="K40" i="30" s="1"/>
  <c r="D17" i="17" s="1"/>
  <c r="D69" i="59"/>
  <c r="F70" i="54"/>
  <c r="G59" i="54"/>
  <c r="I6" i="54"/>
  <c r="C60" i="54"/>
  <c r="H60" i="54" s="1"/>
  <c r="D60" i="54"/>
  <c r="I35" i="79"/>
  <c r="G62" i="79" s="1"/>
  <c r="D35" i="79"/>
  <c r="D62" i="79" s="1"/>
  <c r="G56" i="114"/>
  <c r="E43" i="115"/>
  <c r="E56" i="115"/>
  <c r="J36" i="115"/>
  <c r="J60" i="115" s="1"/>
  <c r="C36" i="115"/>
  <c r="G36" i="115"/>
  <c r="D36" i="115"/>
  <c r="H36" i="115"/>
  <c r="J63" i="118"/>
  <c r="B23" i="119"/>
  <c r="B47" i="119" s="1"/>
  <c r="G47" i="119" s="1"/>
  <c r="G30" i="119"/>
  <c r="F30" i="119"/>
  <c r="F56" i="119" s="1"/>
  <c r="G38" i="119"/>
  <c r="G64" i="119" s="1"/>
  <c r="E43" i="121"/>
  <c r="E52" i="122"/>
  <c r="H44" i="122"/>
  <c r="K37" i="118"/>
  <c r="I60" i="126"/>
  <c r="H34" i="121"/>
  <c r="F61" i="121" s="1"/>
  <c r="G52" i="122"/>
  <c r="F63" i="122"/>
  <c r="J60" i="126"/>
  <c r="C71" i="63"/>
  <c r="G69" i="63"/>
  <c r="C62" i="63"/>
  <c r="F24" i="40"/>
  <c r="H29" i="78"/>
  <c r="I36" i="108"/>
  <c r="E63" i="108" s="1"/>
  <c r="H33" i="109"/>
  <c r="C60" i="109" s="1"/>
  <c r="E56" i="114"/>
  <c r="E37" i="113"/>
  <c r="H37" i="113"/>
  <c r="E25" i="113"/>
  <c r="Y8" i="3" s="1"/>
  <c r="H40" i="114"/>
  <c r="G64" i="114"/>
  <c r="F39" i="115"/>
  <c r="E55" i="115"/>
  <c r="E39" i="115"/>
  <c r="I23" i="115"/>
  <c r="C23" i="115"/>
  <c r="C34" i="117"/>
  <c r="D53" i="118"/>
  <c r="I64" i="118"/>
  <c r="H33" i="117"/>
  <c r="G60" i="117" s="1"/>
  <c r="D63" i="118"/>
  <c r="J32" i="118"/>
  <c r="J56" i="118" s="1"/>
  <c r="E34" i="121"/>
  <c r="C50" i="121"/>
  <c r="H44" i="121"/>
  <c r="H28" i="122"/>
  <c r="E37" i="122"/>
  <c r="E61" i="122" s="1"/>
  <c r="H32" i="123"/>
  <c r="F58" i="123" s="1"/>
  <c r="D44" i="123"/>
  <c r="C32" i="125"/>
  <c r="G27" i="126"/>
  <c r="C60" i="126"/>
  <c r="H21" i="127"/>
  <c r="B24" i="38"/>
  <c r="B48" i="18" s="1"/>
  <c r="D133" i="18" s="1"/>
  <c r="H41" i="43"/>
  <c r="H37" i="43"/>
  <c r="K18" i="79"/>
  <c r="K10" i="79"/>
  <c r="K32" i="96"/>
  <c r="H56" i="96" s="1"/>
  <c r="K29" i="97"/>
  <c r="F53" i="97" s="1"/>
  <c r="K30" i="105"/>
  <c r="D54" i="105" s="1"/>
  <c r="K33" i="105"/>
  <c r="K44" i="110"/>
  <c r="J68" i="110" s="1"/>
  <c r="D56" i="114"/>
  <c r="E57" i="114"/>
  <c r="F25" i="113"/>
  <c r="J39" i="115"/>
  <c r="J63" i="115" s="1"/>
  <c r="C55" i="115"/>
  <c r="C67" i="118"/>
  <c r="H63" i="118"/>
  <c r="E64" i="118"/>
  <c r="F34" i="121"/>
  <c r="E50" i="121"/>
  <c r="E77" i="121" s="1"/>
  <c r="I6" i="121"/>
  <c r="AF7" i="2" s="1"/>
  <c r="I28" i="122"/>
  <c r="F37" i="122"/>
  <c r="E44" i="123"/>
  <c r="D32" i="125"/>
  <c r="D60" i="126"/>
  <c r="D38" i="126"/>
  <c r="H40" i="73"/>
  <c r="H66" i="73" s="1"/>
  <c r="H43" i="86"/>
  <c r="H69" i="86" s="1"/>
  <c r="K43" i="96"/>
  <c r="G67" i="96" s="1"/>
  <c r="K31" i="105"/>
  <c r="H39" i="106"/>
  <c r="C56" i="114"/>
  <c r="F57" i="114"/>
  <c r="C50" i="113"/>
  <c r="D50" i="113"/>
  <c r="D62" i="115"/>
  <c r="I39" i="115"/>
  <c r="D34" i="117"/>
  <c r="J67" i="118"/>
  <c r="G53" i="118"/>
  <c r="E63" i="118"/>
  <c r="B23" i="118"/>
  <c r="E53" i="118"/>
  <c r="H39" i="119"/>
  <c r="G65" i="119" s="1"/>
  <c r="F50" i="121"/>
  <c r="F77" i="121" s="1"/>
  <c r="J28" i="122"/>
  <c r="H64" i="122"/>
  <c r="F44" i="123"/>
  <c r="K21" i="118"/>
  <c r="K45" i="118" s="1"/>
  <c r="I69" i="118" s="1"/>
  <c r="E32" i="125"/>
  <c r="C49" i="125"/>
  <c r="E60" i="126"/>
  <c r="F39" i="127"/>
  <c r="C142" i="18"/>
  <c r="H33" i="84"/>
  <c r="H37" i="84"/>
  <c r="H44" i="85"/>
  <c r="H40" i="86"/>
  <c r="D66" i="86" s="1"/>
  <c r="H44" i="86"/>
  <c r="H70" i="86" s="1"/>
  <c r="H29" i="95"/>
  <c r="G55" i="95" s="1"/>
  <c r="H40" i="95"/>
  <c r="E66" i="95" s="1"/>
  <c r="H44" i="95"/>
  <c r="E70" i="95" s="1"/>
  <c r="K44" i="96"/>
  <c r="G68" i="96" s="1"/>
  <c r="K40" i="97"/>
  <c r="K32" i="105"/>
  <c r="F56" i="105" s="1"/>
  <c r="C152" i="18"/>
  <c r="C146" i="18"/>
  <c r="K37" i="110"/>
  <c r="H61" i="110" s="1"/>
  <c r="G57" i="114"/>
  <c r="D55" i="115"/>
  <c r="C53" i="118"/>
  <c r="K29" i="122"/>
  <c r="AE6" i="17" s="1"/>
  <c r="H38" i="123"/>
  <c r="H64" i="123" s="1"/>
  <c r="C23" i="123"/>
  <c r="I16" i="125"/>
  <c r="AG16" i="2" s="1"/>
  <c r="D39" i="126"/>
  <c r="D132" i="18"/>
  <c r="F101" i="18"/>
  <c r="H101" i="18"/>
  <c r="C51" i="18"/>
  <c r="E135" i="18"/>
  <c r="L93" i="18"/>
  <c r="C93" i="18" s="1"/>
  <c r="G134" i="18"/>
  <c r="F134" i="18"/>
  <c r="I134" i="18"/>
  <c r="C134" i="18" s="1"/>
  <c r="H134" i="18"/>
  <c r="E101" i="18"/>
  <c r="L96" i="18"/>
  <c r="I90" i="18"/>
  <c r="H90" i="18"/>
  <c r="F143" i="18"/>
  <c r="H89" i="18"/>
  <c r="K101" i="18"/>
  <c r="J106" i="18"/>
  <c r="H132" i="18"/>
  <c r="H96" i="18"/>
  <c r="J90" i="18"/>
  <c r="C49" i="18"/>
  <c r="I96" i="18"/>
  <c r="E99" i="18"/>
  <c r="D96" i="18"/>
  <c r="C150" i="18"/>
  <c r="F127" i="18"/>
  <c r="I91" i="18"/>
  <c r="C11" i="18"/>
  <c r="G127" i="18"/>
  <c r="H127" i="18"/>
  <c r="G96" i="18"/>
  <c r="E139" i="18"/>
  <c r="E132" i="18"/>
  <c r="E96" i="18"/>
  <c r="D127" i="18"/>
  <c r="K96" i="18"/>
  <c r="G132" i="18"/>
  <c r="H106" i="18"/>
  <c r="I132" i="18"/>
  <c r="C132" i="18" s="1"/>
  <c r="F139" i="18"/>
  <c r="D135" i="18"/>
  <c r="I95" i="18"/>
  <c r="D136" i="18"/>
  <c r="K90" i="18"/>
  <c r="E95" i="18"/>
  <c r="I135" i="18"/>
  <c r="G91" i="18"/>
  <c r="H138" i="18"/>
  <c r="E103" i="18"/>
  <c r="H143" i="18"/>
  <c r="K103" i="18"/>
  <c r="G135" i="18"/>
  <c r="G92" i="18"/>
  <c r="G95" i="18"/>
  <c r="F135" i="18"/>
  <c r="H135" i="18"/>
  <c r="D90" i="18"/>
  <c r="E90" i="18"/>
  <c r="K95" i="18"/>
  <c r="F90" i="18"/>
  <c r="D91" i="18"/>
  <c r="D139" i="18"/>
  <c r="AC25" i="3"/>
  <c r="L99" i="18"/>
  <c r="K99" i="18"/>
  <c r="F91" i="18"/>
  <c r="C14" i="18"/>
  <c r="B106" i="18"/>
  <c r="D92" i="18"/>
  <c r="G144" i="18"/>
  <c r="E144" i="18"/>
  <c r="L92" i="18"/>
  <c r="I92" i="18"/>
  <c r="H92" i="18"/>
  <c r="I99" i="18"/>
  <c r="F99" i="18"/>
  <c r="F144" i="18"/>
  <c r="C7" i="18"/>
  <c r="F92" i="18"/>
  <c r="H99" i="18"/>
  <c r="G99" i="18"/>
  <c r="K92" i="18"/>
  <c r="D73" i="129"/>
  <c r="F53" i="129"/>
  <c r="E53" i="129"/>
  <c r="H53" i="129"/>
  <c r="G80" i="129" s="1"/>
  <c r="E78" i="129"/>
  <c r="D78" i="129"/>
  <c r="F78" i="129"/>
  <c r="G78" i="129"/>
  <c r="D53" i="129"/>
  <c r="C53" i="129"/>
  <c r="E73" i="129"/>
  <c r="F73" i="129"/>
  <c r="G73" i="129"/>
  <c r="C78" i="129"/>
  <c r="S13" i="3"/>
  <c r="S19" i="3" s="1"/>
  <c r="H53" i="72"/>
  <c r="I129" i="18"/>
  <c r="G129" i="18"/>
  <c r="H36" i="48"/>
  <c r="D63" i="71"/>
  <c r="D61" i="68"/>
  <c r="I67" i="98"/>
  <c r="H57" i="106"/>
  <c r="F57" i="106"/>
  <c r="K45" i="30"/>
  <c r="D22" i="17" s="1"/>
  <c r="G67" i="44"/>
  <c r="F51" i="109"/>
  <c r="H63" i="98"/>
  <c r="C78" i="109"/>
  <c r="H54" i="42"/>
  <c r="D78" i="56"/>
  <c r="D73" i="95"/>
  <c r="F64" i="13"/>
  <c r="C63" i="78"/>
  <c r="G60" i="108"/>
  <c r="E71" i="111"/>
  <c r="B22" i="3"/>
  <c r="G78" i="99"/>
  <c r="H55" i="43"/>
  <c r="H71" i="76"/>
  <c r="J69" i="88"/>
  <c r="C65" i="87"/>
  <c r="H65" i="42"/>
  <c r="F62" i="78"/>
  <c r="H60" i="79"/>
  <c r="D63" i="98"/>
  <c r="F60" i="95"/>
  <c r="E60" i="95"/>
  <c r="H60" i="95"/>
  <c r="D60" i="95"/>
  <c r="H57" i="43"/>
  <c r="H61" i="4"/>
  <c r="V23" i="3"/>
  <c r="J65" i="98"/>
  <c r="H61" i="68"/>
  <c r="H63" i="34"/>
  <c r="G68" i="67"/>
  <c r="G62" i="67"/>
  <c r="C77" i="56"/>
  <c r="H77" i="56" s="1"/>
  <c r="E69" i="13"/>
  <c r="H57" i="78"/>
  <c r="D71" i="4"/>
  <c r="C71" i="4"/>
  <c r="D47" i="94"/>
  <c r="D73" i="94" s="1"/>
  <c r="C47" i="94"/>
  <c r="C73" i="94" s="1"/>
  <c r="G47" i="94"/>
  <c r="G73" i="94" s="1"/>
  <c r="E73" i="109"/>
  <c r="K91" i="18"/>
  <c r="H49" i="48"/>
  <c r="C76" i="99"/>
  <c r="H64" i="13"/>
  <c r="H71" i="40"/>
  <c r="H62" i="49"/>
  <c r="J20" i="3"/>
  <c r="H60" i="108"/>
  <c r="C60" i="108"/>
  <c r="H69" i="13"/>
  <c r="H58" i="43"/>
  <c r="C67" i="44"/>
  <c r="F73" i="83"/>
  <c r="C98" i="18"/>
  <c r="F63" i="73"/>
  <c r="E57" i="77"/>
  <c r="G57" i="77"/>
  <c r="H57" i="77"/>
  <c r="D62" i="71"/>
  <c r="H63" i="48"/>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7" i="89" s="1"/>
  <c r="J45" i="89"/>
  <c r="G41" i="88"/>
  <c r="G65" i="88" s="1"/>
  <c r="F41" i="88"/>
  <c r="F65" i="88" s="1"/>
  <c r="V7" i="2"/>
  <c r="C61" i="83"/>
  <c r="E61" i="83"/>
  <c r="E42" i="56"/>
  <c r="F42" i="56"/>
  <c r="G42" i="56"/>
  <c r="D42" i="56"/>
  <c r="I4" i="4"/>
  <c r="C59" i="4"/>
  <c r="H59" i="4" s="1"/>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E54" i="77"/>
  <c r="I60" i="75"/>
  <c r="E60" i="68"/>
  <c r="G45" i="68"/>
  <c r="G69" i="68" s="1"/>
  <c r="C49" i="61"/>
  <c r="C76" i="61" s="1"/>
  <c r="D61" i="83"/>
  <c r="G61" i="83"/>
  <c r="G52" i="76"/>
  <c r="D68" i="76"/>
  <c r="D33" i="13"/>
  <c r="D60" i="13" s="1"/>
  <c r="H60" i="13" s="1"/>
  <c r="F44" i="15"/>
  <c r="F71" i="15" s="1"/>
  <c r="D44" i="15"/>
  <c r="D71" i="15" s="1"/>
  <c r="F37" i="55"/>
  <c r="H37" i="55"/>
  <c r="J37" i="55"/>
  <c r="D37" i="55"/>
  <c r="J62" i="47"/>
  <c r="K61" i="118"/>
  <c r="AF14" i="1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AB18" i="17" s="1"/>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H76" i="54" s="1"/>
  <c r="F62" i="54"/>
  <c r="G72" i="108"/>
  <c r="C77" i="108"/>
  <c r="G57" i="106"/>
  <c r="F47" i="94"/>
  <c r="F73" i="94" s="1"/>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G54" i="77"/>
  <c r="C64" i="78"/>
  <c r="D55" i="73"/>
  <c r="E66" i="85"/>
  <c r="G39" i="47"/>
  <c r="I15" i="5"/>
  <c r="H43" i="5"/>
  <c r="D36" i="14"/>
  <c r="G36" i="14"/>
  <c r="E36" i="14"/>
  <c r="E63" i="14" s="1"/>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56" i="18"/>
  <c r="G141" i="18" s="1"/>
  <c r="J55" i="71"/>
  <c r="H60" i="68"/>
  <c r="H41" i="48"/>
  <c r="C45" i="75"/>
  <c r="H45" i="75"/>
  <c r="C62" i="85"/>
  <c r="F66" i="85"/>
  <c r="I32" i="47"/>
  <c r="E56" i="76"/>
  <c r="K36" i="89"/>
  <c r="D60" i="89" s="1"/>
  <c r="K17" i="89"/>
  <c r="U22" i="16"/>
  <c r="I45" i="89"/>
  <c r="I69" i="89" s="1"/>
  <c r="I23" i="89"/>
  <c r="I47" i="89" s="1"/>
  <c r="B67" i="89"/>
  <c r="B69" i="89" s="1"/>
  <c r="J43" i="89"/>
  <c r="C43" i="89"/>
  <c r="I43" i="89"/>
  <c r="H43" i="89"/>
  <c r="F43" i="114"/>
  <c r="E43" i="114"/>
  <c r="G43" i="114"/>
  <c r="G69" i="114" s="1"/>
  <c r="D43" i="114"/>
  <c r="C43" i="114"/>
  <c r="F60" i="89"/>
  <c r="G52" i="89"/>
  <c r="F61" i="83"/>
  <c r="D55" i="69"/>
  <c r="G64" i="76"/>
  <c r="G68" i="76"/>
  <c r="F13" i="3"/>
  <c r="D78" i="66"/>
  <c r="L97" i="18"/>
  <c r="B66" i="60"/>
  <c r="B71" i="55"/>
  <c r="H38" i="55"/>
  <c r="H64" i="47"/>
  <c r="G24" i="26"/>
  <c r="H10" i="18" s="1"/>
  <c r="H95" i="18" s="1"/>
  <c r="I24" i="26"/>
  <c r="J10" i="18" s="1"/>
  <c r="J95" i="18" s="1"/>
  <c r="H53" i="31"/>
  <c r="F65" i="32"/>
  <c r="B66" i="32"/>
  <c r="B73" i="32" s="1"/>
  <c r="I14" i="33"/>
  <c r="E68" i="33"/>
  <c r="G68" i="33"/>
  <c r="E54" i="40"/>
  <c r="H54" i="40" s="1"/>
  <c r="G54" i="40"/>
  <c r="D24" i="43"/>
  <c r="E43" i="18" s="1"/>
  <c r="E128" i="18" s="1"/>
  <c r="C33" i="71"/>
  <c r="C57" i="71" s="1"/>
  <c r="D61" i="72"/>
  <c r="H54" i="68"/>
  <c r="D41" i="79"/>
  <c r="D68" i="79" s="1"/>
  <c r="F41" i="79"/>
  <c r="F68" i="79" s="1"/>
  <c r="H25" i="79"/>
  <c r="T11" i="3" s="1"/>
  <c r="K32" i="89"/>
  <c r="F56" i="89" s="1"/>
  <c r="J32" i="89"/>
  <c r="B34" i="118"/>
  <c r="D33" i="118"/>
  <c r="F33" i="118"/>
  <c r="J33" i="118"/>
  <c r="E33" i="118"/>
  <c r="G33" i="118"/>
  <c r="I33" i="118"/>
  <c r="H33" i="118"/>
  <c r="H34" i="118"/>
  <c r="F40" i="127"/>
  <c r="E40" i="127"/>
  <c r="C40" i="127"/>
  <c r="K33" i="21"/>
  <c r="M10" i="17" s="1"/>
  <c r="E45" i="84"/>
  <c r="E71" i="84" s="1"/>
  <c r="F45" i="84"/>
  <c r="F71" i="84" s="1"/>
  <c r="D59" i="85"/>
  <c r="E61" i="89"/>
  <c r="I57" i="87"/>
  <c r="E25" i="49"/>
  <c r="N8" i="3" s="1"/>
  <c r="D51" i="5"/>
  <c r="F59" i="5"/>
  <c r="H59" i="5" s="1"/>
  <c r="I9" i="5"/>
  <c r="C42" i="14"/>
  <c r="C69" i="14" s="1"/>
  <c r="F25" i="15"/>
  <c r="F26" i="17"/>
  <c r="H97" i="18"/>
  <c r="F93" i="18"/>
  <c r="B55" i="55"/>
  <c r="B58" i="55" s="1"/>
  <c r="C38" i="55"/>
  <c r="K38" i="55" s="1"/>
  <c r="O15" i="17" s="1"/>
  <c r="L8" i="21"/>
  <c r="H56" i="21"/>
  <c r="I56" i="21"/>
  <c r="J56" i="21"/>
  <c r="C56" i="21"/>
  <c r="K56" i="21"/>
  <c r="F37" i="30"/>
  <c r="J31" i="30"/>
  <c r="K31" i="30" s="1"/>
  <c r="D8" i="17" s="1"/>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I22" i="72"/>
  <c r="E36" i="114"/>
  <c r="C36" i="114"/>
  <c r="D36" i="114"/>
  <c r="G36" i="114"/>
  <c r="C155" i="18"/>
  <c r="I155" i="18"/>
  <c r="C70" i="18"/>
  <c r="K33" i="118"/>
  <c r="C57" i="118" s="1"/>
  <c r="C33" i="118"/>
  <c r="K56" i="118"/>
  <c r="AF9" i="17"/>
  <c r="G23" i="123"/>
  <c r="E34" i="118"/>
  <c r="B45" i="118"/>
  <c r="G44" i="118"/>
  <c r="D44" i="118"/>
  <c r="E44" i="118"/>
  <c r="C44" i="118"/>
  <c r="B68" i="118"/>
  <c r="B69" i="118" s="1"/>
  <c r="J44" i="118"/>
  <c r="I44" i="118"/>
  <c r="F44" i="118"/>
  <c r="K44" i="118"/>
  <c r="H44" i="118"/>
  <c r="H68" i="118" s="1"/>
  <c r="I32" i="118"/>
  <c r="I56" i="118" s="1"/>
  <c r="H32" i="118"/>
  <c r="H56" i="118" s="1"/>
  <c r="G32" i="118"/>
  <c r="G56" i="118" s="1"/>
  <c r="E32" i="118"/>
  <c r="E56" i="118" s="1"/>
  <c r="F32" i="118"/>
  <c r="F56" i="118" s="1"/>
  <c r="D32" i="118"/>
  <c r="D56" i="118" s="1"/>
  <c r="C32" i="118"/>
  <c r="C56" i="118" s="1"/>
  <c r="G59" i="85"/>
  <c r="C61" i="89"/>
  <c r="H63" i="83"/>
  <c r="E63" i="83"/>
  <c r="F51" i="5"/>
  <c r="C38" i="5"/>
  <c r="I31" i="55"/>
  <c r="F38" i="31"/>
  <c r="J38" i="31"/>
  <c r="F32" i="31"/>
  <c r="H32" i="31"/>
  <c r="D55" i="32"/>
  <c r="H65" i="32"/>
  <c r="I65" i="32"/>
  <c r="J65" i="32"/>
  <c r="C65" i="32"/>
  <c r="K65" i="32"/>
  <c r="H23" i="32"/>
  <c r="F67" i="63"/>
  <c r="G64" i="63"/>
  <c r="F63" i="63"/>
  <c r="F58" i="63"/>
  <c r="I5" i="48"/>
  <c r="F59" i="48"/>
  <c r="I13" i="43"/>
  <c r="H18" i="43"/>
  <c r="I18" i="43" s="1"/>
  <c r="K39" i="68"/>
  <c r="K63" i="68" s="1"/>
  <c r="E39" i="68"/>
  <c r="B63" i="68"/>
  <c r="F39" i="68"/>
  <c r="F63" i="68" s="1"/>
  <c r="G39" i="68"/>
  <c r="H39" i="68"/>
  <c r="B63" i="71"/>
  <c r="B65" i="71" s="1"/>
  <c r="E39" i="71"/>
  <c r="E63" i="71" s="1"/>
  <c r="F36" i="114"/>
  <c r="D61" i="118"/>
  <c r="E59" i="85"/>
  <c r="H56" i="89"/>
  <c r="F52" i="89"/>
  <c r="I60" i="89"/>
  <c r="F63" i="83"/>
  <c r="C63" i="83"/>
  <c r="D69" i="5"/>
  <c r="H69" i="5" s="1"/>
  <c r="C25" i="5"/>
  <c r="B25" i="14"/>
  <c r="I23" i="47"/>
  <c r="H37" i="30"/>
  <c r="J37" i="30"/>
  <c r="D63" i="31"/>
  <c r="F63" i="31"/>
  <c r="H63" i="31"/>
  <c r="E63" i="63"/>
  <c r="K32" i="68"/>
  <c r="C56" i="68" s="1"/>
  <c r="F32" i="68"/>
  <c r="G32" i="68"/>
  <c r="H32" i="68"/>
  <c r="I32" i="68"/>
  <c r="I56" i="68" s="1"/>
  <c r="J32" i="68"/>
  <c r="K38" i="68"/>
  <c r="E38" i="68"/>
  <c r="B62" i="68"/>
  <c r="F38" i="68"/>
  <c r="F62" i="68" s="1"/>
  <c r="G38" i="68"/>
  <c r="H38" i="68"/>
  <c r="I38" i="68"/>
  <c r="I62" i="68" s="1"/>
  <c r="C38" i="71"/>
  <c r="C62" i="71" s="1"/>
  <c r="E38" i="71"/>
  <c r="G38" i="71"/>
  <c r="G62" i="71" s="1"/>
  <c r="I38" i="71"/>
  <c r="I62" i="71" s="1"/>
  <c r="S7" i="2"/>
  <c r="E61" i="72"/>
  <c r="H61" i="72"/>
  <c r="F43" i="87"/>
  <c r="F67" i="87" s="1"/>
  <c r="H43" i="87"/>
  <c r="H67" i="87" s="1"/>
  <c r="J43" i="87"/>
  <c r="D43" i="87"/>
  <c r="D67" i="87" s="1"/>
  <c r="H66" i="119"/>
  <c r="E32" i="121"/>
  <c r="D32" i="121"/>
  <c r="C32" i="121"/>
  <c r="G32" i="121"/>
  <c r="F32" i="121"/>
  <c r="C59" i="85"/>
  <c r="D52" i="89"/>
  <c r="G60"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I25" i="72" s="1"/>
  <c r="D41" i="73"/>
  <c r="D67" i="73" s="1"/>
  <c r="F32" i="71"/>
  <c r="G32" i="71"/>
  <c r="G56" i="71" s="1"/>
  <c r="H32" i="71"/>
  <c r="I32" i="71"/>
  <c r="J32" i="71"/>
  <c r="C37" i="71"/>
  <c r="C61" i="71" s="1"/>
  <c r="D37" i="71"/>
  <c r="D61" i="71" s="1"/>
  <c r="E37" i="71"/>
  <c r="E61" i="71" s="1"/>
  <c r="F37" i="71"/>
  <c r="F61" i="71" s="1"/>
  <c r="G37" i="71"/>
  <c r="G61" i="71" s="1"/>
  <c r="K21" i="71"/>
  <c r="H45" i="72"/>
  <c r="C72" i="72" s="1"/>
  <c r="D49" i="79"/>
  <c r="F49" i="79"/>
  <c r="F76" i="79" s="1"/>
  <c r="I49" i="79"/>
  <c r="C108" i="18"/>
  <c r="H43" i="84"/>
  <c r="H30" i="86"/>
  <c r="D56" i="86" s="1"/>
  <c r="G66" i="119"/>
  <c r="K54" i="118"/>
  <c r="G54" i="118"/>
  <c r="I54" i="118"/>
  <c r="D54" i="118"/>
  <c r="H54" i="118"/>
  <c r="AF7" i="17"/>
  <c r="D156" i="18"/>
  <c r="E156" i="18"/>
  <c r="G156" i="18"/>
  <c r="B156" i="18"/>
  <c r="E45" i="121"/>
  <c r="C45" i="121"/>
  <c r="G45" i="121"/>
  <c r="F45" i="121"/>
  <c r="F72" i="121" s="1"/>
  <c r="D45" i="121"/>
  <c r="H60" i="89"/>
  <c r="I52" i="89"/>
  <c r="H61" i="83"/>
  <c r="D60" i="66"/>
  <c r="G25" i="9"/>
  <c r="H10" i="3" s="1"/>
  <c r="I134" i="22"/>
  <c r="D142" i="22"/>
  <c r="F142" i="22"/>
  <c r="H142" i="22"/>
  <c r="C53" i="22"/>
  <c r="J142" i="22"/>
  <c r="J53" i="31"/>
  <c r="G65" i="32"/>
  <c r="I13" i="54"/>
  <c r="C67" i="54"/>
  <c r="H67" i="54" s="1"/>
  <c r="D67" i="54"/>
  <c r="D76" i="48"/>
  <c r="H76" i="48" s="1"/>
  <c r="G71" i="34"/>
  <c r="H34" i="43"/>
  <c r="J39" i="68"/>
  <c r="E32" i="68"/>
  <c r="E56" i="68" s="1"/>
  <c r="D40" i="69"/>
  <c r="D66" i="69" s="1"/>
  <c r="H40" i="69"/>
  <c r="F66" i="69" s="1"/>
  <c r="F32" i="69"/>
  <c r="H32" i="69"/>
  <c r="F23" i="71"/>
  <c r="D39" i="87"/>
  <c r="D63" i="87" s="1"/>
  <c r="F39" i="87"/>
  <c r="F63" i="87" s="1"/>
  <c r="H39" i="87"/>
  <c r="H63" i="87" s="1"/>
  <c r="J39" i="87"/>
  <c r="J63" i="87" s="1"/>
  <c r="C39" i="87"/>
  <c r="C63" i="87" s="1"/>
  <c r="H39" i="86"/>
  <c r="H65" i="86" s="1"/>
  <c r="E62" i="117"/>
  <c r="H61" i="118"/>
  <c r="E54" i="118"/>
  <c r="I17" i="121"/>
  <c r="AF17" i="2" s="1"/>
  <c r="H45" i="121"/>
  <c r="B25" i="121"/>
  <c r="AA24" i="16" s="1"/>
  <c r="G23" i="118"/>
  <c r="E50" i="125"/>
  <c r="F50" i="125"/>
  <c r="G24" i="42"/>
  <c r="F24" i="43"/>
  <c r="G43" i="18" s="1"/>
  <c r="G128" i="18" s="1"/>
  <c r="D54" i="68"/>
  <c r="F56" i="69"/>
  <c r="H44" i="84"/>
  <c r="C70" i="84" s="1"/>
  <c r="E35" i="113"/>
  <c r="C35" i="113"/>
  <c r="D35" i="113"/>
  <c r="G35" i="113"/>
  <c r="H35" i="113"/>
  <c r="D44" i="113"/>
  <c r="F44" i="113"/>
  <c r="G44" i="113"/>
  <c r="G71" i="113" s="1"/>
  <c r="C44" i="113"/>
  <c r="H17" i="114"/>
  <c r="C37" i="114"/>
  <c r="D37" i="114"/>
  <c r="E37" i="114"/>
  <c r="J56" i="115"/>
  <c r="I61" i="118"/>
  <c r="E44" i="117"/>
  <c r="D44" i="117"/>
  <c r="G44" i="117"/>
  <c r="G71" i="117" s="1"/>
  <c r="H44" i="117"/>
  <c r="K64" i="118"/>
  <c r="AF17" i="17"/>
  <c r="G43" i="119"/>
  <c r="C43" i="119"/>
  <c r="G70" i="121"/>
  <c r="G44" i="121"/>
  <c r="G71" i="121" s="1"/>
  <c r="F44" i="121"/>
  <c r="F71" i="121" s="1"/>
  <c r="E44" i="121"/>
  <c r="D44" i="121"/>
  <c r="H21" i="123"/>
  <c r="H118" i="22"/>
  <c r="G70" i="63"/>
  <c r="D67" i="63"/>
  <c r="F64" i="63"/>
  <c r="D63" i="63"/>
  <c r="D58" i="63"/>
  <c r="H32" i="42"/>
  <c r="E24" i="43"/>
  <c r="F43" i="18" s="1"/>
  <c r="F128" i="18" s="1"/>
  <c r="G42" i="67"/>
  <c r="J30" i="68"/>
  <c r="J54" i="68" s="1"/>
  <c r="E29" i="68"/>
  <c r="C29" i="69"/>
  <c r="C55" i="69" s="1"/>
  <c r="E43" i="71"/>
  <c r="D29" i="71"/>
  <c r="D53" i="71" s="1"/>
  <c r="D77" i="72"/>
  <c r="F69" i="72"/>
  <c r="K29" i="68"/>
  <c r="J53" i="68" s="1"/>
  <c r="F46" i="72"/>
  <c r="F73" i="72" s="1"/>
  <c r="F44" i="75"/>
  <c r="F68" i="75" s="1"/>
  <c r="K21" i="75"/>
  <c r="J43" i="83"/>
  <c r="D70" i="83" s="1"/>
  <c r="K39" i="105"/>
  <c r="F63" i="105" s="1"/>
  <c r="H58" i="114"/>
  <c r="F58" i="114"/>
  <c r="H45" i="113"/>
  <c r="G45" i="113"/>
  <c r="D23" i="114"/>
  <c r="D34" i="114"/>
  <c r="F29" i="114"/>
  <c r="E29" i="114"/>
  <c r="C29" i="114"/>
  <c r="AD9" i="17"/>
  <c r="G56" i="115"/>
  <c r="K56" i="115"/>
  <c r="I56" i="115"/>
  <c r="B45" i="115"/>
  <c r="H45" i="115" s="1"/>
  <c r="E44" i="115"/>
  <c r="C44" i="115"/>
  <c r="C71" i="117"/>
  <c r="J62" i="118"/>
  <c r="H62" i="118"/>
  <c r="G35" i="117"/>
  <c r="G62" i="117" s="1"/>
  <c r="C35" i="117"/>
  <c r="C62" i="117" s="1"/>
  <c r="D35" i="117"/>
  <c r="D62" i="117" s="1"/>
  <c r="F54" i="118"/>
  <c r="G28" i="119"/>
  <c r="C28" i="119"/>
  <c r="F28" i="119"/>
  <c r="D28" i="119"/>
  <c r="D36" i="119"/>
  <c r="G36" i="119"/>
  <c r="C44" i="121"/>
  <c r="F118" i="22"/>
  <c r="C67" i="63"/>
  <c r="E64" i="63"/>
  <c r="C58" i="63"/>
  <c r="F36" i="34"/>
  <c r="F46" i="40"/>
  <c r="F42" i="67"/>
  <c r="F69" i="67" s="1"/>
  <c r="E36" i="67"/>
  <c r="E63" i="67" s="1"/>
  <c r="H36" i="67"/>
  <c r="C63" i="67" s="1"/>
  <c r="I30" i="68"/>
  <c r="I54" i="68" s="1"/>
  <c r="C30" i="68"/>
  <c r="C54" i="68" s="1"/>
  <c r="D53" i="68"/>
  <c r="C77" i="72"/>
  <c r="E69" i="72"/>
  <c r="J23" i="75"/>
  <c r="C145" i="18"/>
  <c r="H32" i="86"/>
  <c r="D58" i="86" s="1"/>
  <c r="K40" i="89"/>
  <c r="F64" i="89" s="1"/>
  <c r="H30" i="95"/>
  <c r="C56" i="95" s="1"/>
  <c r="D58" i="114"/>
  <c r="H29" i="114"/>
  <c r="H55" i="114" s="1"/>
  <c r="G36" i="113"/>
  <c r="D36" i="113"/>
  <c r="D63" i="113" s="1"/>
  <c r="H36" i="113"/>
  <c r="C63" i="113" s="1"/>
  <c r="E23" i="114"/>
  <c r="E34" i="114"/>
  <c r="K21" i="115"/>
  <c r="K43" i="115"/>
  <c r="G67" i="115" s="1"/>
  <c r="E37" i="115"/>
  <c r="J37" i="115"/>
  <c r="G37" i="115"/>
  <c r="C37" i="115"/>
  <c r="D37" i="115"/>
  <c r="B41" i="115"/>
  <c r="C61" i="118"/>
  <c r="G56" i="119"/>
  <c r="K53" i="118"/>
  <c r="AF6" i="17"/>
  <c r="D64" i="118"/>
  <c r="I13" i="117"/>
  <c r="AE13" i="2" s="1"/>
  <c r="H18" i="117"/>
  <c r="C49" i="117"/>
  <c r="F49" i="117"/>
  <c r="G49" i="117"/>
  <c r="D49" i="117"/>
  <c r="B45" i="119"/>
  <c r="G29" i="119"/>
  <c r="G55" i="119" s="1"/>
  <c r="D29" i="119"/>
  <c r="D55" i="119" s="1"/>
  <c r="C29" i="119"/>
  <c r="C55" i="119" s="1"/>
  <c r="E36" i="119"/>
  <c r="C33" i="18"/>
  <c r="I31" i="122"/>
  <c r="I64" i="122"/>
  <c r="G32" i="122"/>
  <c r="F32" i="122"/>
  <c r="F56" i="122" s="1"/>
  <c r="E32" i="122"/>
  <c r="E56" i="122" s="1"/>
  <c r="D32" i="122"/>
  <c r="D56" i="122" s="1"/>
  <c r="K32" i="122"/>
  <c r="AE9" i="17" s="1"/>
  <c r="C32" i="122"/>
  <c r="D37" i="122"/>
  <c r="C37" i="122"/>
  <c r="J37" i="122"/>
  <c r="B61" i="122"/>
  <c r="I37" i="122"/>
  <c r="H37" i="122"/>
  <c r="D38" i="123"/>
  <c r="D64" i="123" s="1"/>
  <c r="I23" i="30"/>
  <c r="C73" i="63"/>
  <c r="E70" i="63"/>
  <c r="F65" i="63"/>
  <c r="G24" i="38"/>
  <c r="H48" i="18" s="1"/>
  <c r="H133" i="18" s="1"/>
  <c r="E24" i="40"/>
  <c r="E42" i="67"/>
  <c r="D36" i="67"/>
  <c r="C29" i="68"/>
  <c r="C53" i="68" s="1"/>
  <c r="B67" i="71"/>
  <c r="B69" i="71" s="1"/>
  <c r="C43" i="71"/>
  <c r="J29" i="71"/>
  <c r="J53" i="71" s="1"/>
  <c r="F61" i="72"/>
  <c r="I37" i="79"/>
  <c r="H64" i="79" s="1"/>
  <c r="H30" i="93"/>
  <c r="D56" i="93" s="1"/>
  <c r="H35" i="109"/>
  <c r="F62" i="109" s="1"/>
  <c r="F35" i="113"/>
  <c r="D66" i="114"/>
  <c r="F44" i="115"/>
  <c r="I63" i="115"/>
  <c r="D63" i="115"/>
  <c r="E63" i="115"/>
  <c r="G44" i="115"/>
  <c r="G60" i="115"/>
  <c r="K44" i="115"/>
  <c r="K68" i="115" s="1"/>
  <c r="E65" i="119"/>
  <c r="F44" i="117"/>
  <c r="F71" i="117" s="1"/>
  <c r="F69" i="117"/>
  <c r="G69" i="117"/>
  <c r="C64" i="118"/>
  <c r="C30" i="119"/>
  <c r="C56" i="119" s="1"/>
  <c r="E30" i="119"/>
  <c r="E56" i="119" s="1"/>
  <c r="D30" i="119"/>
  <c r="D56" i="119" s="1"/>
  <c r="G37" i="119"/>
  <c r="E37" i="119"/>
  <c r="F37" i="119"/>
  <c r="F63" i="119" s="1"/>
  <c r="AE16" i="17"/>
  <c r="K63" i="122"/>
  <c r="J64" i="122"/>
  <c r="I36" i="122"/>
  <c r="J36" i="122"/>
  <c r="E36" i="122"/>
  <c r="AE5" i="17"/>
  <c r="K52" i="122"/>
  <c r="C52" i="122"/>
  <c r="G36" i="125"/>
  <c r="F36" i="125"/>
  <c r="G42" i="125"/>
  <c r="C42" i="125"/>
  <c r="H36" i="125"/>
  <c r="D63" i="125" s="1"/>
  <c r="E29" i="126"/>
  <c r="D29" i="126"/>
  <c r="D53" i="126" s="1"/>
  <c r="C29" i="126"/>
  <c r="J29" i="126"/>
  <c r="I29" i="126"/>
  <c r="G43" i="126"/>
  <c r="K43" i="126"/>
  <c r="D51" i="126"/>
  <c r="D27" i="126"/>
  <c r="K143" i="22"/>
  <c r="G23" i="30"/>
  <c r="C69" i="63"/>
  <c r="E65" i="63"/>
  <c r="C59" i="63"/>
  <c r="D42" i="40"/>
  <c r="D42" i="67"/>
  <c r="D69" i="67" s="1"/>
  <c r="C23" i="60"/>
  <c r="D25" i="59"/>
  <c r="K32" i="71"/>
  <c r="H56" i="71" s="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B58" i="122"/>
  <c r="G44" i="122"/>
  <c r="F44" i="122"/>
  <c r="B68" i="122"/>
  <c r="E44" i="122"/>
  <c r="D44" i="122"/>
  <c r="K44" i="122"/>
  <c r="C44" i="122"/>
  <c r="H23" i="118"/>
  <c r="H35" i="125"/>
  <c r="I7" i="125"/>
  <c r="AG8" i="2" s="1"/>
  <c r="E28" i="126"/>
  <c r="D28" i="126"/>
  <c r="C28" i="126"/>
  <c r="J28" i="126"/>
  <c r="I28" i="126"/>
  <c r="F29" i="127"/>
  <c r="H32" i="106"/>
  <c r="D58" i="106" s="1"/>
  <c r="H29" i="111"/>
  <c r="F55" i="111" s="1"/>
  <c r="C70" i="113"/>
  <c r="H44" i="113"/>
  <c r="G63" i="115"/>
  <c r="F60" i="115"/>
  <c r="G64" i="118"/>
  <c r="E61" i="118"/>
  <c r="C69" i="117"/>
  <c r="G57" i="119"/>
  <c r="H36" i="119"/>
  <c r="H52" i="122"/>
  <c r="G63" i="122"/>
  <c r="E64" i="122"/>
  <c r="B45" i="122"/>
  <c r="G44" i="123"/>
  <c r="E34" i="123"/>
  <c r="B51" i="125"/>
  <c r="B68" i="126"/>
  <c r="K31" i="96"/>
  <c r="G55" i="96" s="1"/>
  <c r="K33" i="97"/>
  <c r="F57" i="97" s="1"/>
  <c r="K28" i="105"/>
  <c r="E52" i="105" s="1"/>
  <c r="H33" i="106"/>
  <c r="D59" i="106" s="1"/>
  <c r="H36" i="106"/>
  <c r="G62" i="106" s="1"/>
  <c r="K30" i="110"/>
  <c r="F54" i="110" s="1"/>
  <c r="F66" i="114"/>
  <c r="G60" i="113"/>
  <c r="C56" i="115"/>
  <c r="K37" i="115"/>
  <c r="F61" i="118"/>
  <c r="J64" i="118"/>
  <c r="E66" i="119"/>
  <c r="D25" i="121"/>
  <c r="AA7" i="3" s="1"/>
  <c r="I52" i="122"/>
  <c r="H63" i="122"/>
  <c r="F64" i="122"/>
  <c r="D23" i="122"/>
  <c r="E58" i="125"/>
  <c r="K38" i="126"/>
  <c r="K30" i="126"/>
  <c r="K54" i="126" s="1"/>
  <c r="K29" i="105"/>
  <c r="H28" i="106"/>
  <c r="G54" i="106" s="1"/>
  <c r="F23" i="106"/>
  <c r="F47" i="106" s="1"/>
  <c r="H36" i="114"/>
  <c r="H62" i="114" s="1"/>
  <c r="C63" i="115"/>
  <c r="J53" i="118"/>
  <c r="H64" i="118"/>
  <c r="G61" i="118"/>
  <c r="I53" i="118"/>
  <c r="G63" i="118"/>
  <c r="D66" i="119"/>
  <c r="H49" i="117"/>
  <c r="D76" i="117" s="1"/>
  <c r="J61" i="118"/>
  <c r="E70" i="121"/>
  <c r="J52" i="122"/>
  <c r="I63" i="122"/>
  <c r="G64" i="122"/>
  <c r="H42" i="125"/>
  <c r="C54" i="126"/>
  <c r="C23" i="126"/>
  <c r="D32" i="127"/>
  <c r="D58" i="127" s="1"/>
  <c r="K32" i="98"/>
  <c r="E56" i="98" s="1"/>
  <c r="I18" i="108"/>
  <c r="H33" i="111"/>
  <c r="H59" i="111" s="1"/>
  <c r="E58" i="114"/>
  <c r="C25" i="113"/>
  <c r="F63" i="115"/>
  <c r="H53" i="118"/>
  <c r="F58" i="119"/>
  <c r="F70" i="121"/>
  <c r="D49" i="121"/>
  <c r="J63" i="122"/>
  <c r="B69" i="122"/>
  <c r="K31" i="122"/>
  <c r="J55" i="122" s="1"/>
  <c r="K36" i="122"/>
  <c r="J23" i="118"/>
  <c r="G30" i="125"/>
  <c r="F44" i="127"/>
  <c r="J41" i="99"/>
  <c r="H43" i="106"/>
  <c r="F69" i="106" s="1"/>
  <c r="H37" i="111"/>
  <c r="D70" i="113"/>
  <c r="F61" i="113"/>
  <c r="G70" i="113"/>
  <c r="J54" i="118"/>
  <c r="E68" i="117"/>
  <c r="E61" i="117"/>
  <c r="H43" i="119"/>
  <c r="C77" i="121"/>
  <c r="D52" i="122"/>
  <c r="C63" i="122"/>
  <c r="H23" i="122"/>
  <c r="H43" i="125"/>
  <c r="G70" i="125" s="1"/>
  <c r="H73" i="69"/>
  <c r="D73" i="69"/>
  <c r="C73" i="69"/>
  <c r="H69" i="15"/>
  <c r="C47" i="78"/>
  <c r="D47" i="78"/>
  <c r="F47" i="78"/>
  <c r="G47" i="78"/>
  <c r="C80" i="15"/>
  <c r="J38" i="104"/>
  <c r="F71" i="96"/>
  <c r="K45" i="60"/>
  <c r="P22" i="17" s="1"/>
  <c r="K34" i="47"/>
  <c r="N11" i="17" s="1"/>
  <c r="C47" i="55"/>
  <c r="H47" i="55"/>
  <c r="F47" i="55"/>
  <c r="J47" i="55"/>
  <c r="E47" i="55"/>
  <c r="K41" i="21"/>
  <c r="M18" i="17" s="1"/>
  <c r="K41" i="30"/>
  <c r="D18" i="17" s="1"/>
  <c r="G73" i="67"/>
  <c r="R18" i="2"/>
  <c r="F73" i="67"/>
  <c r="D73" i="67"/>
  <c r="E73" i="85"/>
  <c r="H73" i="85"/>
  <c r="D73" i="85"/>
  <c r="E80" i="99"/>
  <c r="X13" i="3"/>
  <c r="I25" i="109"/>
  <c r="AC24" i="2" s="1"/>
  <c r="K34" i="31"/>
  <c r="C11" i="17" s="1"/>
  <c r="G80" i="15"/>
  <c r="B24" i="2"/>
  <c r="H47" i="78"/>
  <c r="H73" i="78" s="1"/>
  <c r="C99" i="18"/>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K41" i="55"/>
  <c r="O18" i="17" s="1"/>
  <c r="H60" i="78"/>
  <c r="G60" i="78"/>
  <c r="C60" i="78"/>
  <c r="F60" i="78"/>
  <c r="V25" i="3"/>
  <c r="E80" i="15"/>
  <c r="H71" i="111"/>
  <c r="G78" i="109"/>
  <c r="F78" i="109"/>
  <c r="D78" i="109"/>
  <c r="F73" i="69"/>
  <c r="P17" i="3"/>
  <c r="P20" i="3" s="1"/>
  <c r="P22" i="3"/>
  <c r="G5" i="104"/>
  <c r="C71" i="96"/>
  <c r="G71" i="111"/>
  <c r="S24" i="2"/>
  <c r="H72" i="4"/>
  <c r="G65" i="98"/>
  <c r="J71" i="96"/>
  <c r="F80" i="72"/>
  <c r="F106" i="18"/>
  <c r="D106" i="18"/>
  <c r="G80" i="72"/>
  <c r="D162" i="22"/>
  <c r="G65" i="61"/>
  <c r="P11" i="2"/>
  <c r="F73" i="109"/>
  <c r="H73" i="15"/>
  <c r="H67" i="44"/>
  <c r="C58" i="68"/>
  <c r="H44" i="59"/>
  <c r="H139" i="18"/>
  <c r="D67" i="42"/>
  <c r="H67" i="42" s="1"/>
  <c r="E65" i="4"/>
  <c r="H70" i="59"/>
  <c r="G57" i="86"/>
  <c r="H59" i="15"/>
  <c r="H59" i="14"/>
  <c r="G61" i="13"/>
  <c r="H61" i="13" s="1"/>
  <c r="D68" i="67"/>
  <c r="K44" i="60"/>
  <c r="P21" i="17" s="1"/>
  <c r="H71" i="14"/>
  <c r="H60" i="5"/>
  <c r="F67" i="98"/>
  <c r="F55" i="18"/>
  <c r="F140" i="18" s="1"/>
  <c r="G63" i="78"/>
  <c r="H63" i="78"/>
  <c r="F45" i="111"/>
  <c r="F71" i="111" s="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K32" i="32"/>
  <c r="B9" i="17" s="1"/>
  <c r="C73" i="85"/>
  <c r="H59" i="34"/>
  <c r="D67" i="98"/>
  <c r="D64" i="15"/>
  <c r="B10" i="2"/>
  <c r="H34" i="73"/>
  <c r="H23" i="73"/>
  <c r="B71" i="105"/>
  <c r="H64" i="42"/>
  <c r="E63" i="73"/>
  <c r="G63" i="73"/>
  <c r="H63" i="73"/>
  <c r="E47" i="78"/>
  <c r="D69" i="85"/>
  <c r="G65" i="15"/>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C64" i="105"/>
  <c r="D69" i="78"/>
  <c r="E69" i="78"/>
  <c r="J60" i="105"/>
  <c r="K45" i="105"/>
  <c r="J69" i="105" s="1"/>
  <c r="D71" i="108"/>
  <c r="E71" i="108"/>
  <c r="E45" i="105"/>
  <c r="E60" i="96"/>
  <c r="J60" i="96"/>
  <c r="H46" i="99"/>
  <c r="H73" i="99" s="1"/>
  <c r="C70" i="94"/>
  <c r="F4" i="18"/>
  <c r="F89" i="18" s="1"/>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R14" i="2"/>
  <c r="C69" i="67"/>
  <c r="E69" i="67"/>
  <c r="G69" i="67"/>
  <c r="F33" i="69"/>
  <c r="H33" i="69"/>
  <c r="C33" i="69"/>
  <c r="E33" i="69"/>
  <c r="G33" i="69"/>
  <c r="F33" i="73"/>
  <c r="G33" i="73"/>
  <c r="E33" i="73"/>
  <c r="C33" i="73"/>
  <c r="D33" i="73"/>
  <c r="H33" i="73"/>
  <c r="H59" i="73" s="1"/>
  <c r="I56" i="71"/>
  <c r="C56" i="71"/>
  <c r="C37" i="75"/>
  <c r="C61" i="75" s="1"/>
  <c r="D37" i="75"/>
  <c r="D61" i="75" s="1"/>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F34" i="49"/>
  <c r="F61" i="49" s="1"/>
  <c r="G34" i="49"/>
  <c r="G61" i="49" s="1"/>
  <c r="D34" i="49"/>
  <c r="D61" i="49" s="1"/>
  <c r="C34" i="49"/>
  <c r="C61" i="49" s="1"/>
  <c r="E34" i="49"/>
  <c r="E61" i="49" s="1"/>
  <c r="K64" i="105"/>
  <c r="G41" i="105"/>
  <c r="I53" i="96"/>
  <c r="C53" i="96"/>
  <c r="D43" i="56"/>
  <c r="C43" i="56"/>
  <c r="E43" i="56"/>
  <c r="F43" i="56"/>
  <c r="G37" i="56"/>
  <c r="G64" i="56" s="1"/>
  <c r="E37" i="56"/>
  <c r="E64" i="56" s="1"/>
  <c r="H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H65" i="105" s="1"/>
  <c r="E41" i="60"/>
  <c r="C77" i="33"/>
  <c r="F62" i="71"/>
  <c r="G59" i="77"/>
  <c r="I61" i="75"/>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H59" i="48"/>
  <c r="F64" i="105"/>
  <c r="H71" i="108"/>
  <c r="G71" i="108"/>
  <c r="K23" i="105"/>
  <c r="H59" i="93"/>
  <c r="G59" i="93"/>
  <c r="E53" i="96"/>
  <c r="K54" i="76"/>
  <c r="E54" i="76"/>
  <c r="G54" i="76"/>
  <c r="D54" i="76"/>
  <c r="F54" i="76"/>
  <c r="J54" i="76"/>
  <c r="I22" i="5"/>
  <c r="H50" i="5"/>
  <c r="H23" i="5"/>
  <c r="I17" i="5"/>
  <c r="H45" i="5"/>
  <c r="F62" i="4"/>
  <c r="H62" i="4" s="1"/>
  <c r="B47" i="105"/>
  <c r="J47" i="105" s="1"/>
  <c r="C136" i="18"/>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F76" i="49" s="1"/>
  <c r="F72" i="5"/>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E67" i="33"/>
  <c r="G67" i="33"/>
  <c r="C75" i="34"/>
  <c r="H75" i="34" s="1"/>
  <c r="G75" i="34"/>
  <c r="D36" i="34"/>
  <c r="H36" i="34" s="1"/>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F71" i="77"/>
  <c r="E56" i="85"/>
  <c r="D53" i="75"/>
  <c r="D64" i="78"/>
  <c r="H54" i="77"/>
  <c r="K55" i="71"/>
  <c r="T6" i="17"/>
  <c r="K60" i="68"/>
  <c r="E67" i="76"/>
  <c r="E72" i="79"/>
  <c r="D41" i="84"/>
  <c r="G41" i="84"/>
  <c r="F41" i="84"/>
  <c r="D43" i="13"/>
  <c r="D70" i="13" s="1"/>
  <c r="H70" i="13" s="1"/>
  <c r="I5" i="14"/>
  <c r="H33" i="14"/>
  <c r="D60" i="14" s="1"/>
  <c r="L16" i="47"/>
  <c r="I65" i="47"/>
  <c r="J65" i="47"/>
  <c r="K17" i="47"/>
  <c r="K23" i="47" s="1"/>
  <c r="C65" i="47"/>
  <c r="K65" i="47"/>
  <c r="D65" i="47"/>
  <c r="E65" i="47"/>
  <c r="F65" i="47"/>
  <c r="G65" i="47"/>
  <c r="H65" i="47"/>
  <c r="J57" i="47"/>
  <c r="I57" i="47"/>
  <c r="K57" i="47"/>
  <c r="L9" i="47"/>
  <c r="C57" i="47"/>
  <c r="D31" i="22"/>
  <c r="F31" i="22"/>
  <c r="H31" i="22"/>
  <c r="J31" i="22"/>
  <c r="B55" i="22"/>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C56" i="94"/>
  <c r="H53" i="96"/>
  <c r="L38" i="99"/>
  <c r="AA11" i="2" s="1"/>
  <c r="F64" i="78"/>
  <c r="J45" i="71"/>
  <c r="F57" i="71"/>
  <c r="K41" i="75"/>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H62" i="61" s="1"/>
  <c r="G32" i="56"/>
  <c r="G59" i="56" s="1"/>
  <c r="H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F35" i="56"/>
  <c r="F43" i="49"/>
  <c r="F70" i="49" s="1"/>
  <c r="D25" i="49"/>
  <c r="F44" i="4"/>
  <c r="F71" i="4" s="1"/>
  <c r="F25" i="5"/>
  <c r="F26" i="6"/>
  <c r="K9" i="3" s="1"/>
  <c r="C26" i="6"/>
  <c r="K6" i="3" s="1"/>
  <c r="G41" i="13"/>
  <c r="G68" i="13" s="1"/>
  <c r="H68" i="13" s="1"/>
  <c r="B25" i="13"/>
  <c r="B80" i="13" s="1"/>
  <c r="F42" i="14"/>
  <c r="F69" i="14" s="1"/>
  <c r="H36" i="14"/>
  <c r="G63" i="14" s="1"/>
  <c r="H136" i="18"/>
  <c r="L19" i="21"/>
  <c r="I69" i="21"/>
  <c r="J69" i="21"/>
  <c r="C69" i="21"/>
  <c r="K69" i="21"/>
  <c r="D69" i="21"/>
  <c r="K21" i="21"/>
  <c r="E69" i="21"/>
  <c r="F69" i="21"/>
  <c r="D23" i="32"/>
  <c r="D55" i="63"/>
  <c r="F55" i="63"/>
  <c r="H55" i="63"/>
  <c r="C24" i="42"/>
  <c r="I7" i="43"/>
  <c r="H11" i="43"/>
  <c r="H59" i="67"/>
  <c r="H44" i="67"/>
  <c r="C44" i="67"/>
  <c r="D44" i="67"/>
  <c r="E44" i="67"/>
  <c r="F44" i="67"/>
  <c r="G44" i="67"/>
  <c r="J69" i="89"/>
  <c r="H72" i="83"/>
  <c r="E60" i="76"/>
  <c r="B25" i="61"/>
  <c r="I25" i="61" s="1"/>
  <c r="H18" i="49"/>
  <c r="C41" i="4"/>
  <c r="C68" i="4" s="1"/>
  <c r="F25" i="4"/>
  <c r="G72" i="5"/>
  <c r="H41" i="5"/>
  <c r="F68" i="5" s="1"/>
  <c r="F61" i="5"/>
  <c r="B73" i="14"/>
  <c r="D32" i="55"/>
  <c r="F32" i="55"/>
  <c r="H32" i="55"/>
  <c r="I32" i="55"/>
  <c r="J32" i="55"/>
  <c r="H69" i="21"/>
  <c r="F39" i="32"/>
  <c r="K39" i="32" s="1"/>
  <c r="B16" i="17" s="1"/>
  <c r="J39" i="32"/>
  <c r="G59" i="63"/>
  <c r="F31" i="95"/>
  <c r="F57" i="95" s="1"/>
  <c r="Y22" i="16"/>
  <c r="B25" i="113"/>
  <c r="Y24" i="16" s="1"/>
  <c r="D39" i="114"/>
  <c r="E39" i="114"/>
  <c r="C39" i="114"/>
  <c r="F39" i="114"/>
  <c r="F44" i="114"/>
  <c r="G44" i="114"/>
  <c r="E44" i="114"/>
  <c r="C44" i="114"/>
  <c r="D71" i="61"/>
  <c r="G59" i="49"/>
  <c r="H59" i="49" s="1"/>
  <c r="G47" i="85"/>
  <c r="G73" i="85" s="1"/>
  <c r="C72" i="83"/>
  <c r="H42" i="79"/>
  <c r="H69" i="79" s="1"/>
  <c r="G60" i="76"/>
  <c r="E67" i="75"/>
  <c r="E25" i="4"/>
  <c r="C25" i="9"/>
  <c r="H6" i="3" s="1"/>
  <c r="B38" i="14"/>
  <c r="F71" i="21"/>
  <c r="D39" i="30"/>
  <c r="F39" i="30"/>
  <c r="H39" i="30"/>
  <c r="J39" i="30"/>
  <c r="H69" i="59"/>
  <c r="I4" i="48"/>
  <c r="F58" i="48"/>
  <c r="H58" i="48" s="1"/>
  <c r="F24" i="38"/>
  <c r="G48" i="18" s="1"/>
  <c r="G133" i="18" s="1"/>
  <c r="J57" i="55"/>
  <c r="C57" i="55"/>
  <c r="K57" i="55"/>
  <c r="D57" i="55"/>
  <c r="E57" i="55"/>
  <c r="F57" i="55"/>
  <c r="G57" i="55"/>
  <c r="J69" i="60"/>
  <c r="C69" i="60"/>
  <c r="K69" i="60"/>
  <c r="D69" i="60"/>
  <c r="E69" i="60"/>
  <c r="F69" i="60"/>
  <c r="G69" i="60"/>
  <c r="I55" i="60"/>
  <c r="J55" i="60"/>
  <c r="C55" i="60"/>
  <c r="K55" i="60"/>
  <c r="D55" i="60"/>
  <c r="E55" i="60"/>
  <c r="F55" i="60"/>
  <c r="C33" i="114"/>
  <c r="C59" i="114" s="1"/>
  <c r="D33" i="114"/>
  <c r="G33" i="114"/>
  <c r="F33" i="114"/>
  <c r="E33" i="114"/>
  <c r="K31" i="31"/>
  <c r="C8" i="17" s="1"/>
  <c r="F47" i="84"/>
  <c r="F73" i="84" s="1"/>
  <c r="G67" i="75"/>
  <c r="D37" i="61"/>
  <c r="D64" i="61" s="1"/>
  <c r="H64" i="61" s="1"/>
  <c r="H18" i="4"/>
  <c r="D25" i="13"/>
  <c r="J31" i="47"/>
  <c r="K31" i="47" s="1"/>
  <c r="N8" i="17" s="1"/>
  <c r="B55" i="47"/>
  <c r="B58" i="47" s="1"/>
  <c r="B73"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B58" i="31" s="1"/>
  <c r="B73" i="31" s="1"/>
  <c r="F59" i="63"/>
  <c r="C66" i="63"/>
  <c r="D66" i="63"/>
  <c r="F66" i="63"/>
  <c r="H66" i="63"/>
  <c r="C24" i="40"/>
  <c r="C56" i="40"/>
  <c r="H56" i="40" s="1"/>
  <c r="E56" i="40"/>
  <c r="G56" i="40"/>
  <c r="F38" i="60"/>
  <c r="K38" i="60" s="1"/>
  <c r="P15" i="17" s="1"/>
  <c r="G134" i="22"/>
  <c r="D130" i="22"/>
  <c r="K125" i="22"/>
  <c r="C130" i="22"/>
  <c r="E24" i="26"/>
  <c r="F10" i="18" s="1"/>
  <c r="F95" i="18" s="1"/>
  <c r="J32" i="31"/>
  <c r="K32" i="31" s="1"/>
  <c r="C9" i="17" s="1"/>
  <c r="E69" i="63"/>
  <c r="E67" i="63"/>
  <c r="C57" i="63"/>
  <c r="D32" i="59"/>
  <c r="F44" i="48"/>
  <c r="F42" i="40"/>
  <c r="J63" i="68"/>
  <c r="C31" i="73"/>
  <c r="K21" i="55"/>
  <c r="J23" i="76"/>
  <c r="J47" i="76" s="1"/>
  <c r="J71" i="76" s="1"/>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H32" i="59" s="1"/>
  <c r="D24" i="40"/>
  <c r="D63" i="68"/>
  <c r="R17" i="3"/>
  <c r="D34" i="77"/>
  <c r="D60" i="77" s="1"/>
  <c r="G34" i="77"/>
  <c r="G60" i="77" s="1"/>
  <c r="F63" i="113"/>
  <c r="I9" i="113"/>
  <c r="AD10" i="2" s="1"/>
  <c r="H10" i="113"/>
  <c r="I13" i="113"/>
  <c r="AD13" i="2" s="1"/>
  <c r="H41" i="113"/>
  <c r="H18" i="113"/>
  <c r="I18" i="113" s="1"/>
  <c r="AD18" i="2" s="1"/>
  <c r="H43" i="114"/>
  <c r="H21" i="114"/>
  <c r="AE21" i="17"/>
  <c r="K68" i="122"/>
  <c r="G68" i="122"/>
  <c r="D51" i="125"/>
  <c r="F51" i="125"/>
  <c r="D134" i="22"/>
  <c r="J37" i="32"/>
  <c r="K37" i="32" s="1"/>
  <c r="B14" i="17" s="1"/>
  <c r="D39" i="54"/>
  <c r="H39" i="54" s="1"/>
  <c r="D25" i="33"/>
  <c r="D25" i="34"/>
  <c r="B42" i="43"/>
  <c r="G37" i="69"/>
  <c r="G63" i="69" s="1"/>
  <c r="H31" i="69"/>
  <c r="H36" i="69"/>
  <c r="C30" i="69"/>
  <c r="C56" i="69" s="1"/>
  <c r="H32" i="94"/>
  <c r="E58" i="94" s="1"/>
  <c r="G62" i="113"/>
  <c r="E63"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C49" i="113"/>
  <c r="AF8" i="17"/>
  <c r="J55" i="118"/>
  <c r="G55" i="118"/>
  <c r="H50" i="117"/>
  <c r="F77" i="117" s="1"/>
  <c r="H23" i="117"/>
  <c r="I23" i="117" s="1"/>
  <c r="AE22" i="2" s="1"/>
  <c r="I22" i="117"/>
  <c r="AE21" i="2" s="1"/>
  <c r="K129" i="22"/>
  <c r="G130" i="22"/>
  <c r="G73" i="63"/>
  <c r="B71" i="42"/>
  <c r="B73" i="42" s="1"/>
  <c r="E24" i="42"/>
  <c r="H36" i="73"/>
  <c r="F62" i="73" s="1"/>
  <c r="R19" i="3"/>
  <c r="E30" i="78"/>
  <c r="E56" i="78" s="1"/>
  <c r="F30" i="78"/>
  <c r="F56" i="78" s="1"/>
  <c r="G72" i="113"/>
  <c r="F32" i="113"/>
  <c r="B38" i="113"/>
  <c r="G38" i="113" s="1"/>
  <c r="D32" i="113"/>
  <c r="C32" i="113"/>
  <c r="F64" i="113"/>
  <c r="Z18" i="16"/>
  <c r="B25" i="117"/>
  <c r="Z24" i="16" s="1"/>
  <c r="D69" i="119"/>
  <c r="F69" i="119"/>
  <c r="H69" i="119"/>
  <c r="C69" i="119"/>
  <c r="G69" i="119"/>
  <c r="B71" i="60"/>
  <c r="B73" i="60" s="1"/>
  <c r="I130" i="22"/>
  <c r="C24" i="26"/>
  <c r="G65" i="63"/>
  <c r="E62" i="63"/>
  <c r="C60" i="63"/>
  <c r="D56" i="63"/>
  <c r="H11" i="38"/>
  <c r="I11" i="38" s="1"/>
  <c r="H38" i="43"/>
  <c r="G24" i="43"/>
  <c r="D44" i="69"/>
  <c r="B41" i="78"/>
  <c r="B67" i="78"/>
  <c r="B73" i="78" s="1"/>
  <c r="B60" i="84"/>
  <c r="C31" i="87"/>
  <c r="C55" i="87" s="1"/>
  <c r="D31" i="87"/>
  <c r="D55" i="87" s="1"/>
  <c r="H31" i="87"/>
  <c r="H55" i="87" s="1"/>
  <c r="H37" i="95"/>
  <c r="H50" i="113"/>
  <c r="I22" i="113"/>
  <c r="AD21" i="2" s="1"/>
  <c r="C37" i="113"/>
  <c r="C64" i="113" s="1"/>
  <c r="D37" i="113"/>
  <c r="D64" i="113" s="1"/>
  <c r="G37" i="113"/>
  <c r="G64" i="113" s="1"/>
  <c r="I45" i="115"/>
  <c r="I69" i="115" s="1"/>
  <c r="F45" i="115"/>
  <c r="C45" i="115"/>
  <c r="E45" i="115"/>
  <c r="J45" i="115"/>
  <c r="J69" i="115" s="1"/>
  <c r="K45" i="115"/>
  <c r="D45" i="115"/>
  <c r="D55" i="118"/>
  <c r="B23" i="55"/>
  <c r="I28" i="75"/>
  <c r="I52" i="75" s="1"/>
  <c r="H40" i="78"/>
  <c r="E66" i="78" s="1"/>
  <c r="K10" i="88"/>
  <c r="K34" i="88" s="1"/>
  <c r="I58" i="88" s="1"/>
  <c r="B58" i="88"/>
  <c r="H30" i="106"/>
  <c r="D56" i="106" s="1"/>
  <c r="K32" i="110"/>
  <c r="F56" i="110" s="1"/>
  <c r="C62" i="113"/>
  <c r="E66" i="114"/>
  <c r="F55" i="118"/>
  <c r="H23" i="121"/>
  <c r="I21" i="121"/>
  <c r="AF20" i="2" s="1"/>
  <c r="E68" i="122"/>
  <c r="G58" i="123"/>
  <c r="H70" i="123"/>
  <c r="D70" i="123"/>
  <c r="E23" i="123"/>
  <c r="E45" i="123"/>
  <c r="I157" i="18"/>
  <c r="C72" i="18"/>
  <c r="H28" i="73"/>
  <c r="H54" i="73" s="1"/>
  <c r="K30" i="71"/>
  <c r="F32" i="77"/>
  <c r="F58" i="77" s="1"/>
  <c r="F28" i="77"/>
  <c r="F54" i="77" s="1"/>
  <c r="B58" i="96"/>
  <c r="B71" i="96" s="1"/>
  <c r="K32" i="97"/>
  <c r="E56" i="97" s="1"/>
  <c r="K40" i="110"/>
  <c r="D64" i="110" s="1"/>
  <c r="H43" i="111"/>
  <c r="D69" i="111" s="1"/>
  <c r="B116" i="18"/>
  <c r="E68" i="113"/>
  <c r="G63" i="113"/>
  <c r="H32" i="113"/>
  <c r="E59" i="113" s="1"/>
  <c r="B60" i="114"/>
  <c r="I67" i="115"/>
  <c r="C61" i="115"/>
  <c r="E69" i="119"/>
  <c r="F45" i="117"/>
  <c r="E45" i="117"/>
  <c r="G45" i="117"/>
  <c r="H45" i="117"/>
  <c r="D72" i="117" s="1"/>
  <c r="C45" i="117"/>
  <c r="H58" i="123"/>
  <c r="C58" i="123"/>
  <c r="G45" i="123"/>
  <c r="F45" i="123"/>
  <c r="C45" i="123"/>
  <c r="F34" i="77"/>
  <c r="F60" i="77" s="1"/>
  <c r="G40" i="78"/>
  <c r="J37" i="83"/>
  <c r="E64" i="83" s="1"/>
  <c r="B58" i="87"/>
  <c r="B71" i="87" s="1"/>
  <c r="B58" i="89"/>
  <c r="B71" i="89" s="1"/>
  <c r="G23" i="96"/>
  <c r="G47" i="96" s="1"/>
  <c r="K33" i="98"/>
  <c r="C57" i="98" s="1"/>
  <c r="H40" i="106"/>
  <c r="F66" i="106" s="1"/>
  <c r="H30" i="111"/>
  <c r="F154" i="18"/>
  <c r="D61" i="113"/>
  <c r="I64" i="115"/>
  <c r="AD14" i="17"/>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G33" i="122"/>
  <c r="G57" i="122" s="1"/>
  <c r="F33" i="122"/>
  <c r="F38" i="122"/>
  <c r="K38" i="122"/>
  <c r="AE15" i="17" s="1"/>
  <c r="E38" i="122"/>
  <c r="J38" i="122"/>
  <c r="J62" i="122" s="1"/>
  <c r="D38" i="122"/>
  <c r="I38" i="122"/>
  <c r="C38" i="122"/>
  <c r="B62" i="122"/>
  <c r="H38" i="122"/>
  <c r="G33" i="123"/>
  <c r="H33" i="123"/>
  <c r="H59" i="123" s="1"/>
  <c r="E33" i="123"/>
  <c r="E59" i="123" s="1"/>
  <c r="D33" i="123"/>
  <c r="K28" i="71"/>
  <c r="F52" i="71" s="1"/>
  <c r="F23" i="105"/>
  <c r="F47" i="105" s="1"/>
  <c r="B41" i="110"/>
  <c r="F41" i="110" s="1"/>
  <c r="C68" i="113"/>
  <c r="E62" i="113"/>
  <c r="K64" i="115"/>
  <c r="AD17" i="17"/>
  <c r="G30" i="121"/>
  <c r="G58" i="121"/>
  <c r="H38" i="94"/>
  <c r="G64" i="94" s="1"/>
  <c r="C34" i="95"/>
  <c r="C60" i="95" s="1"/>
  <c r="K33" i="96"/>
  <c r="H57" i="96" s="1"/>
  <c r="D68" i="113"/>
  <c r="H10" i="114"/>
  <c r="H34" i="114" s="1"/>
  <c r="B68" i="115"/>
  <c r="B69" i="115" s="1"/>
  <c r="D44" i="115"/>
  <c r="I44" i="115"/>
  <c r="I68" i="115" s="1"/>
  <c r="H44" i="115"/>
  <c r="L117" i="18"/>
  <c r="C32" i="18"/>
  <c r="D59" i="119"/>
  <c r="H59" i="119"/>
  <c r="G59" i="119"/>
  <c r="H17" i="119"/>
  <c r="H41" i="119" s="1"/>
  <c r="H37" i="119"/>
  <c r="E63" i="119" s="1"/>
  <c r="H55" i="122"/>
  <c r="I60" i="122"/>
  <c r="G36" i="123"/>
  <c r="F36" i="123"/>
  <c r="E36" i="123"/>
  <c r="D36" i="123"/>
  <c r="C36" i="123"/>
  <c r="AF15" i="17"/>
  <c r="F62" i="118"/>
  <c r="G62" i="118"/>
  <c r="I62" i="118"/>
  <c r="K62" i="118"/>
  <c r="E62" i="118"/>
  <c r="K10" i="118"/>
  <c r="K34" i="118" s="1"/>
  <c r="E58" i="118" s="1"/>
  <c r="K28" i="118"/>
  <c r="G52" i="118" s="1"/>
  <c r="F36" i="118"/>
  <c r="C36" i="118"/>
  <c r="I36" i="118"/>
  <c r="G36" i="118"/>
  <c r="H36" i="118"/>
  <c r="E71" i="55"/>
  <c r="H23" i="71"/>
  <c r="G23" i="68"/>
  <c r="H20" i="18" s="1"/>
  <c r="L18" i="83"/>
  <c r="K28" i="98"/>
  <c r="C61" i="113"/>
  <c r="C66" i="114"/>
  <c r="B65" i="115"/>
  <c r="K61" i="115"/>
  <c r="B65" i="118"/>
  <c r="E32" i="117"/>
  <c r="B38" i="117"/>
  <c r="G38" i="117" s="1"/>
  <c r="D32" i="117"/>
  <c r="H32" i="117"/>
  <c r="C59" i="117" s="1"/>
  <c r="G32" i="117"/>
  <c r="H41" i="121"/>
  <c r="G68" i="121" s="1"/>
  <c r="F41" i="121"/>
  <c r="E41" i="121"/>
  <c r="D41" i="121"/>
  <c r="D68" i="121" s="1"/>
  <c r="C41" i="121"/>
  <c r="C68" i="121" s="1"/>
  <c r="I23" i="118"/>
  <c r="I45" i="118"/>
  <c r="I34" i="118"/>
  <c r="I58" i="118" s="1"/>
  <c r="J34" i="118"/>
  <c r="G34" i="118"/>
  <c r="G58" i="118" s="1"/>
  <c r="C34" i="118"/>
  <c r="F34" i="118"/>
  <c r="F58" i="118" s="1"/>
  <c r="D34" i="118"/>
  <c r="H49" i="125"/>
  <c r="E76" i="125" s="1"/>
  <c r="I21" i="125"/>
  <c r="AG20" i="2" s="1"/>
  <c r="F35" i="125"/>
  <c r="F62" i="125" s="1"/>
  <c r="E35" i="125"/>
  <c r="G35" i="125"/>
  <c r="F41" i="125"/>
  <c r="G41" i="125"/>
  <c r="E41" i="125"/>
  <c r="E68" i="125" s="1"/>
  <c r="D41" i="125"/>
  <c r="C41" i="125"/>
  <c r="E61" i="115"/>
  <c r="B58" i="115"/>
  <c r="C55" i="118"/>
  <c r="D52" i="118"/>
  <c r="G67" i="119"/>
  <c r="G61" i="117"/>
  <c r="H52" i="118"/>
  <c r="F63" i="118"/>
  <c r="E58" i="119"/>
  <c r="F41" i="119"/>
  <c r="F36" i="119"/>
  <c r="F33" i="121"/>
  <c r="D70" i="121"/>
  <c r="G49" i="121"/>
  <c r="D77" i="121"/>
  <c r="I16" i="121"/>
  <c r="AF16" i="2" s="1"/>
  <c r="AA22" i="16"/>
  <c r="D31" i="122"/>
  <c r="D55" i="122" s="1"/>
  <c r="D36" i="122"/>
  <c r="D60" i="122" s="1"/>
  <c r="F68" i="122"/>
  <c r="G29" i="123"/>
  <c r="D40" i="123"/>
  <c r="D66" i="123" s="1"/>
  <c r="C70" i="123"/>
  <c r="D157" i="18"/>
  <c r="F30" i="125"/>
  <c r="G50" i="125"/>
  <c r="G33" i="126"/>
  <c r="E38" i="126"/>
  <c r="E62" i="126" s="1"/>
  <c r="G32" i="127"/>
  <c r="G58" i="127" s="1"/>
  <c r="F36" i="127"/>
  <c r="E39" i="127"/>
  <c r="F23" i="127"/>
  <c r="K30" i="115"/>
  <c r="C54" i="115" s="1"/>
  <c r="K17" i="115"/>
  <c r="H61" i="115"/>
  <c r="H55" i="118"/>
  <c r="C52" i="118"/>
  <c r="E23" i="119"/>
  <c r="B60" i="123"/>
  <c r="B157" i="18"/>
  <c r="F62" i="126"/>
  <c r="H55" i="115"/>
  <c r="I37" i="115"/>
  <c r="I61" i="115" s="1"/>
  <c r="G76" i="117"/>
  <c r="D61" i="117"/>
  <c r="D62" i="118"/>
  <c r="D60" i="117"/>
  <c r="D58" i="119"/>
  <c r="B60" i="119"/>
  <c r="K43" i="122"/>
  <c r="F67" i="122" s="1"/>
  <c r="G23" i="122"/>
  <c r="K10" i="122"/>
  <c r="C30" i="123"/>
  <c r="H40" i="123"/>
  <c r="H66" i="123" s="1"/>
  <c r="F23" i="123"/>
  <c r="F23" i="118"/>
  <c r="D33" i="125"/>
  <c r="D70" i="125"/>
  <c r="E71" i="125"/>
  <c r="I33" i="126"/>
  <c r="G38" i="126"/>
  <c r="G62" i="126" s="1"/>
  <c r="H23" i="126"/>
  <c r="K29" i="126"/>
  <c r="H44" i="127"/>
  <c r="H70" i="127" s="1"/>
  <c r="H60" i="115"/>
  <c r="I62" i="115"/>
  <c r="C76" i="117"/>
  <c r="F47" i="119"/>
  <c r="E59" i="119"/>
  <c r="C25" i="117"/>
  <c r="Z6" i="3" s="1"/>
  <c r="F68" i="117"/>
  <c r="I156" i="18"/>
  <c r="C156" i="18" s="1"/>
  <c r="F31" i="122"/>
  <c r="F55" i="122" s="1"/>
  <c r="G56" i="122"/>
  <c r="F36" i="122"/>
  <c r="F60" i="122" s="1"/>
  <c r="H68" i="122"/>
  <c r="I23" i="122"/>
  <c r="H28" i="123"/>
  <c r="H54" i="123" s="1"/>
  <c r="E70" i="123"/>
  <c r="E33" i="125"/>
  <c r="E70" i="125"/>
  <c r="G25" i="125"/>
  <c r="J33" i="126"/>
  <c r="H38" i="126"/>
  <c r="C32" i="127"/>
  <c r="C58" i="127" s="1"/>
  <c r="H29" i="127"/>
  <c r="H55" i="127" s="1"/>
  <c r="C62" i="118"/>
  <c r="E55" i="118"/>
  <c r="I55" i="118"/>
  <c r="G31" i="122"/>
  <c r="G55" i="122" s="1"/>
  <c r="G36" i="122"/>
  <c r="I68" i="122"/>
  <c r="C29" i="123"/>
  <c r="D30" i="123"/>
  <c r="F70" i="123"/>
  <c r="B71" i="123"/>
  <c r="G34" i="123"/>
  <c r="B119" i="18"/>
  <c r="F33" i="125"/>
  <c r="F70" i="125"/>
  <c r="C50" i="125"/>
  <c r="H41" i="125"/>
  <c r="C68" i="125" s="1"/>
  <c r="G71" i="125"/>
  <c r="C33" i="126"/>
  <c r="K33" i="126"/>
  <c r="E57" i="126" s="1"/>
  <c r="I38" i="126"/>
  <c r="B62" i="126"/>
  <c r="I54" i="126"/>
  <c r="E70" i="127"/>
  <c r="C61" i="117"/>
  <c r="E52" i="118"/>
  <c r="I52" i="118"/>
  <c r="F59" i="119"/>
  <c r="G34" i="119"/>
  <c r="E53" i="122"/>
  <c r="H36" i="122"/>
  <c r="H60" i="122" s="1"/>
  <c r="G67" i="122"/>
  <c r="D68" i="122"/>
  <c r="J68" i="122"/>
  <c r="C23" i="122"/>
  <c r="D29" i="123"/>
  <c r="D58" i="123"/>
  <c r="G70" i="123"/>
  <c r="H30" i="123"/>
  <c r="H56" i="123" s="1"/>
  <c r="H157" i="18"/>
  <c r="E23" i="118"/>
  <c r="D50" i="125"/>
  <c r="D33" i="126"/>
  <c r="J38" i="126"/>
  <c r="K39" i="126"/>
  <c r="J63" i="126" s="1"/>
  <c r="E32" i="127"/>
  <c r="E58" i="127" s="1"/>
  <c r="C36" i="127"/>
  <c r="E23" i="127"/>
  <c r="F76" i="117"/>
  <c r="G58" i="119"/>
  <c r="C63" i="118"/>
  <c r="B58" i="118"/>
  <c r="D41" i="119"/>
  <c r="D67" i="119" s="1"/>
  <c r="F66" i="119"/>
  <c r="C33" i="121"/>
  <c r="C31" i="122"/>
  <c r="C55" i="122" s="1"/>
  <c r="C36" i="122"/>
  <c r="C60" i="122" s="1"/>
  <c r="K37" i="122"/>
  <c r="K61" i="122" s="1"/>
  <c r="G30" i="123"/>
  <c r="E58" i="123"/>
  <c r="H39" i="123"/>
  <c r="E65" i="123" s="1"/>
  <c r="C34" i="123"/>
  <c r="E157" i="18"/>
  <c r="H23" i="125"/>
  <c r="H37" i="125"/>
  <c r="C64" i="125" s="1"/>
  <c r="C38" i="126"/>
  <c r="C62" i="126" s="1"/>
  <c r="E29" i="127"/>
  <c r="C76" i="125"/>
  <c r="G76" i="125"/>
  <c r="I22" i="125"/>
  <c r="AG21" i="2" s="1"/>
  <c r="G51" i="125"/>
  <c r="H50" i="125"/>
  <c r="C51" i="125"/>
  <c r="H51" i="125"/>
  <c r="D78" i="125" s="1"/>
  <c r="D69" i="125"/>
  <c r="G69" i="125"/>
  <c r="I14" i="125"/>
  <c r="AG14" i="2" s="1"/>
  <c r="C45" i="125"/>
  <c r="C72" i="125" s="1"/>
  <c r="C71" i="125"/>
  <c r="D72" i="125"/>
  <c r="I17" i="125"/>
  <c r="AG17" i="2" s="1"/>
  <c r="C69" i="125"/>
  <c r="D71" i="125"/>
  <c r="F72" i="125"/>
  <c r="G45" i="125"/>
  <c r="G72" i="125" s="1"/>
  <c r="F25" i="125"/>
  <c r="B46" i="125"/>
  <c r="F69" i="125"/>
  <c r="E69" i="125"/>
  <c r="F71" i="125"/>
  <c r="F37" i="125"/>
  <c r="F64" i="125" s="1"/>
  <c r="C35" i="125"/>
  <c r="G37" i="125"/>
  <c r="H33" i="125"/>
  <c r="C60" i="125" s="1"/>
  <c r="F59" i="125"/>
  <c r="D35" i="125"/>
  <c r="D25" i="125"/>
  <c r="AB7" i="3" s="1"/>
  <c r="I8" i="125"/>
  <c r="AG9" i="2" s="1"/>
  <c r="C34" i="125"/>
  <c r="F63" i="125"/>
  <c r="D34" i="125"/>
  <c r="E34" i="125"/>
  <c r="B38" i="125"/>
  <c r="G38" i="125" s="1"/>
  <c r="F34" i="125"/>
  <c r="I5" i="125"/>
  <c r="AG6" i="2" s="1"/>
  <c r="H34" i="125"/>
  <c r="G61" i="125" s="1"/>
  <c r="C63" i="125"/>
  <c r="E63" i="125"/>
  <c r="C25" i="125"/>
  <c r="G63" i="125"/>
  <c r="H10" i="125"/>
  <c r="F44" i="126"/>
  <c r="G44" i="126"/>
  <c r="K44" i="126"/>
  <c r="J68" i="126" s="1"/>
  <c r="H44" i="126"/>
  <c r="I44" i="126"/>
  <c r="F23" i="126"/>
  <c r="AG16" i="17"/>
  <c r="K63" i="126"/>
  <c r="E39" i="126"/>
  <c r="E63" i="126" s="1"/>
  <c r="F39" i="126"/>
  <c r="F63" i="126" s="1"/>
  <c r="B63" i="126"/>
  <c r="F60" i="126"/>
  <c r="G23" i="126"/>
  <c r="I23" i="126"/>
  <c r="K37" i="126"/>
  <c r="D61" i="126" s="1"/>
  <c r="G39" i="126"/>
  <c r="G63" i="126" s="1"/>
  <c r="D63" i="126"/>
  <c r="H39" i="126"/>
  <c r="H63" i="126" s="1"/>
  <c r="I39" i="126"/>
  <c r="I63" i="126" s="1"/>
  <c r="B41" i="126"/>
  <c r="C39" i="126"/>
  <c r="C63" i="126" s="1"/>
  <c r="K56" i="126"/>
  <c r="AG9" i="17"/>
  <c r="C53" i="126"/>
  <c r="J30" i="126"/>
  <c r="J54" i="126" s="1"/>
  <c r="I31" i="126"/>
  <c r="H56" i="126"/>
  <c r="G57" i="126"/>
  <c r="I56" i="126"/>
  <c r="E53" i="126"/>
  <c r="D54" i="126"/>
  <c r="C31" i="126"/>
  <c r="K31" i="126"/>
  <c r="K55" i="126" s="1"/>
  <c r="J56" i="126"/>
  <c r="B23" i="126"/>
  <c r="F53" i="126"/>
  <c r="E30" i="126"/>
  <c r="E54" i="126" s="1"/>
  <c r="D31" i="126"/>
  <c r="C56" i="126"/>
  <c r="J57" i="126"/>
  <c r="E23" i="126"/>
  <c r="F30" i="126"/>
  <c r="F54" i="126" s="1"/>
  <c r="E31" i="126"/>
  <c r="D56" i="126"/>
  <c r="H53" i="126"/>
  <c r="G30" i="126"/>
  <c r="G54" i="126" s="1"/>
  <c r="F31" i="126"/>
  <c r="E56" i="126"/>
  <c r="D57" i="126"/>
  <c r="I53" i="126"/>
  <c r="H54" i="126"/>
  <c r="G31" i="126"/>
  <c r="F56" i="126"/>
  <c r="B34" i="126"/>
  <c r="E34" i="126" s="1"/>
  <c r="J53" i="126"/>
  <c r="G56" i="126"/>
  <c r="F57" i="126"/>
  <c r="E43" i="127"/>
  <c r="H37" i="127"/>
  <c r="H63" i="127" s="1"/>
  <c r="H36" i="127"/>
  <c r="H62" i="127" s="1"/>
  <c r="D37" i="127"/>
  <c r="D63" i="127" s="1"/>
  <c r="E37" i="127"/>
  <c r="E63" i="127" s="1"/>
  <c r="F37" i="127"/>
  <c r="H40" i="127"/>
  <c r="H66" i="127" s="1"/>
  <c r="C37" i="127"/>
  <c r="C30" i="127"/>
  <c r="C56" i="127" s="1"/>
  <c r="E31" i="127"/>
  <c r="D30" i="127"/>
  <c r="D56" i="127" s="1"/>
  <c r="E30" i="127"/>
  <c r="E56" i="127" s="1"/>
  <c r="H10" i="127"/>
  <c r="F30" i="127"/>
  <c r="F56" i="127" s="1"/>
  <c r="D33" i="127"/>
  <c r="D59" i="127" s="1"/>
  <c r="C23" i="127"/>
  <c r="G30" i="127"/>
  <c r="G56" i="127" s="1"/>
  <c r="F59" i="127"/>
  <c r="F58" i="127"/>
  <c r="V20" i="3"/>
  <c r="H137" i="18"/>
  <c r="G137" i="18"/>
  <c r="F137" i="18"/>
  <c r="D137" i="18"/>
  <c r="H65" i="56"/>
  <c r="H47" i="68"/>
  <c r="I47" i="68"/>
  <c r="C47" i="68"/>
  <c r="C71" i="68" s="1"/>
  <c r="G47" i="68"/>
  <c r="K47" i="68"/>
  <c r="F47" i="68"/>
  <c r="E47" i="68"/>
  <c r="D47" i="68"/>
  <c r="J47" i="68"/>
  <c r="H64" i="14"/>
  <c r="H76" i="4"/>
  <c r="C47" i="111"/>
  <c r="C73" i="111" s="1"/>
  <c r="F47" i="111"/>
  <c r="F73" i="111" s="1"/>
  <c r="E47" i="111"/>
  <c r="E73" i="111" s="1"/>
  <c r="D47" i="111"/>
  <c r="D73" i="111" s="1"/>
  <c r="G47" i="111"/>
  <c r="G73" i="111" s="1"/>
  <c r="C55" i="18"/>
  <c r="I140" i="18"/>
  <c r="C140" i="18" s="1"/>
  <c r="D67" i="111"/>
  <c r="H67" i="111"/>
  <c r="C67" i="111"/>
  <c r="C60" i="111"/>
  <c r="D60" i="111"/>
  <c r="H60" i="111"/>
  <c r="F60" i="111"/>
  <c r="G60" i="111"/>
  <c r="E60" i="111"/>
  <c r="H60" i="49"/>
  <c r="G73" i="69"/>
  <c r="G60" i="42"/>
  <c r="F65" i="96"/>
  <c r="H65" i="108"/>
  <c r="E65" i="108"/>
  <c r="G65" i="108"/>
  <c r="F65" i="108"/>
  <c r="C65" i="108"/>
  <c r="I47" i="98"/>
  <c r="X22" i="3"/>
  <c r="H73" i="93"/>
  <c r="C73" i="93"/>
  <c r="E73" i="93"/>
  <c r="C73" i="109"/>
  <c r="F34" i="68"/>
  <c r="F58" i="68" s="1"/>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I41" i="68"/>
  <c r="I65" i="68" s="1"/>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H71" i="85" s="1"/>
  <c r="F45" i="85"/>
  <c r="D45" i="85"/>
  <c r="D10" i="2"/>
  <c r="F45" i="110"/>
  <c r="F69" i="110" s="1"/>
  <c r="D58" i="77"/>
  <c r="C57" i="77"/>
  <c r="F60" i="108"/>
  <c r="K25" i="108"/>
  <c r="K45" i="97"/>
  <c r="E69" i="97" s="1"/>
  <c r="K23" i="97"/>
  <c r="K47" i="97" s="1"/>
  <c r="K58" i="76"/>
  <c r="U11" i="17"/>
  <c r="H58" i="76"/>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K41" i="32"/>
  <c r="B18" i="17" s="1"/>
  <c r="E60" i="86"/>
  <c r="C60" i="86"/>
  <c r="G60" i="86"/>
  <c r="K60" i="71"/>
  <c r="S13" i="17"/>
  <c r="G60" i="71"/>
  <c r="D60" i="71"/>
  <c r="E60" i="71"/>
  <c r="H50" i="13"/>
  <c r="D77" i="13" s="1"/>
  <c r="I22" i="13"/>
  <c r="H23" i="13"/>
  <c r="H10" i="13"/>
  <c r="C59" i="13"/>
  <c r="I4" i="13"/>
  <c r="H32" i="13"/>
  <c r="I15" i="14"/>
  <c r="H43" i="14"/>
  <c r="E61" i="108"/>
  <c r="F65" i="105"/>
  <c r="C47" i="95"/>
  <c r="C73" i="95" s="1"/>
  <c r="E47" i="95"/>
  <c r="E73" i="95" s="1"/>
  <c r="D55" i="42"/>
  <c r="F55" i="42"/>
  <c r="E55" i="42"/>
  <c r="F60" i="14"/>
  <c r="C6" i="2"/>
  <c r="D51" i="49"/>
  <c r="F51" i="49"/>
  <c r="G51" i="49"/>
  <c r="C51" i="49"/>
  <c r="E51" i="49"/>
  <c r="F61" i="75"/>
  <c r="S15" i="17"/>
  <c r="D60" i="108"/>
  <c r="C72" i="48"/>
  <c r="D72" i="48"/>
  <c r="E72" i="48"/>
  <c r="F72" i="48"/>
  <c r="K30" i="47"/>
  <c r="N7" i="17" s="1"/>
  <c r="K37" i="47"/>
  <c r="N14" i="17" s="1"/>
  <c r="F60" i="86"/>
  <c r="F53" i="89"/>
  <c r="D37" i="49"/>
  <c r="F37" i="49"/>
  <c r="H37" i="49"/>
  <c r="E64" i="49" s="1"/>
  <c r="C37" i="49"/>
  <c r="D41" i="106"/>
  <c r="D67" i="106" s="1"/>
  <c r="E41" i="106"/>
  <c r="E67" i="106" s="1"/>
  <c r="E65" i="93"/>
  <c r="H65" i="93"/>
  <c r="G62" i="99"/>
  <c r="H34" i="75"/>
  <c r="F34" i="75"/>
  <c r="C34" i="75"/>
  <c r="G34" i="75"/>
  <c r="K34" i="75"/>
  <c r="I34" i="75"/>
  <c r="I64" i="71"/>
  <c r="C58" i="76"/>
  <c r="D62" i="87"/>
  <c r="G62" i="87"/>
  <c r="C62" i="87"/>
  <c r="K62" i="87"/>
  <c r="G71" i="85"/>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N20" i="2"/>
  <c r="L16" i="2"/>
  <c r="C71" i="5"/>
  <c r="F71" i="5"/>
  <c r="C45" i="105"/>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G41" i="75"/>
  <c r="G65" i="75" s="1"/>
  <c r="I41" i="75"/>
  <c r="I65" i="75" s="1"/>
  <c r="C41" i="75"/>
  <c r="C65" i="75" s="1"/>
  <c r="E41" i="75"/>
  <c r="E65" i="75" s="1"/>
  <c r="D97" i="18"/>
  <c r="J97" i="18"/>
  <c r="G41" i="33"/>
  <c r="E41" i="33"/>
  <c r="G68" i="83"/>
  <c r="H41" i="76"/>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H54" i="71" s="1"/>
  <c r="I30" i="71"/>
  <c r="I54" i="71" s="1"/>
  <c r="C30" i="71"/>
  <c r="C54" i="71" s="1"/>
  <c r="J30" i="71"/>
  <c r="J54" i="71" s="1"/>
  <c r="E30" i="71"/>
  <c r="E54" i="71" s="1"/>
  <c r="C44" i="71"/>
  <c r="C68" i="71" s="1"/>
  <c r="E44" i="71"/>
  <c r="E68" i="71" s="1"/>
  <c r="G44" i="71"/>
  <c r="G68" i="71" s="1"/>
  <c r="I44" i="71"/>
  <c r="I68" i="71" s="1"/>
  <c r="C69" i="72"/>
  <c r="S14" i="2"/>
  <c r="H69" i="72"/>
  <c r="D32" i="78"/>
  <c r="D58" i="78" s="1"/>
  <c r="G32" i="78"/>
  <c r="G58" i="78" s="1"/>
  <c r="C32" i="78"/>
  <c r="C58" i="78" s="1"/>
  <c r="Y6" i="3"/>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G40" i="68"/>
  <c r="D40" i="68"/>
  <c r="H40" i="68"/>
  <c r="B64" i="68"/>
  <c r="B65" i="68" s="1"/>
  <c r="K40" i="68"/>
  <c r="E64" i="68" s="1"/>
  <c r="J31" i="75"/>
  <c r="J55" i="75" s="1"/>
  <c r="F31" i="75"/>
  <c r="F55" i="75" s="1"/>
  <c r="D34" i="56"/>
  <c r="D61" i="56" s="1"/>
  <c r="H61" i="56" s="1"/>
  <c r="J44" i="55"/>
  <c r="J40" i="55"/>
  <c r="K40" i="55" s="1"/>
  <c r="O17" i="17" s="1"/>
  <c r="C39" i="55"/>
  <c r="C31" i="55"/>
  <c r="C29" i="55"/>
  <c r="F43" i="47"/>
  <c r="H55" i="21"/>
  <c r="F37" i="21"/>
  <c r="K37" i="21" s="1"/>
  <c r="M14" i="17" s="1"/>
  <c r="J32" i="21"/>
  <c r="K32" i="21" s="1"/>
  <c r="M9" i="17" s="1"/>
  <c r="F122" i="22"/>
  <c r="J61" i="31"/>
  <c r="D61" i="31"/>
  <c r="H61" i="31"/>
  <c r="D41" i="110"/>
  <c r="H72" i="66"/>
  <c r="H62" i="66"/>
  <c r="F33" i="61"/>
  <c r="F60" i="61" s="1"/>
  <c r="D43" i="49"/>
  <c r="D70" i="49" s="1"/>
  <c r="H70" i="49" s="1"/>
  <c r="F38" i="5"/>
  <c r="I17" i="13"/>
  <c r="F37" i="15"/>
  <c r="F64" i="15" s="1"/>
  <c r="H64" i="15" s="1"/>
  <c r="F33" i="60"/>
  <c r="K33" i="60" s="1"/>
  <c r="P10" i="17" s="1"/>
  <c r="F66" i="47"/>
  <c r="G55" i="21"/>
  <c r="L7" i="21"/>
  <c r="K40" i="22"/>
  <c r="L17" i="17" s="1"/>
  <c r="K36" i="22"/>
  <c r="L13" i="17" s="1"/>
  <c r="F44" i="30"/>
  <c r="H44" i="30"/>
  <c r="J44" i="30"/>
  <c r="D44" i="30"/>
  <c r="J36" i="32"/>
  <c r="F36" i="32"/>
  <c r="D61" i="48"/>
  <c r="F61" i="48"/>
  <c r="I7" i="48"/>
  <c r="C76" i="33"/>
  <c r="I22" i="33"/>
  <c r="G76" i="33"/>
  <c r="D31" i="68"/>
  <c r="H31" i="68"/>
  <c r="E31" i="68"/>
  <c r="E55" i="68" s="1"/>
  <c r="I31" i="68"/>
  <c r="F31" i="68"/>
  <c r="F55" i="68" s="1"/>
  <c r="J31" i="68"/>
  <c r="K31" i="68"/>
  <c r="C31" i="68"/>
  <c r="G31" i="68"/>
  <c r="E64" i="79"/>
  <c r="F72" i="66"/>
  <c r="F62" i="66"/>
  <c r="E33" i="61"/>
  <c r="E60" i="61" s="1"/>
  <c r="B34" i="22"/>
  <c r="J30" i="22"/>
  <c r="K30" i="22" s="1"/>
  <c r="L7" i="17" s="1"/>
  <c r="D54" i="63"/>
  <c r="F54" i="63"/>
  <c r="H54" i="63"/>
  <c r="F33" i="59"/>
  <c r="D33" i="59"/>
  <c r="F34" i="54"/>
  <c r="D34" i="54"/>
  <c r="F25" i="48"/>
  <c r="C70" i="40"/>
  <c r="G70" i="40"/>
  <c r="C62" i="68"/>
  <c r="G62" i="68"/>
  <c r="D62" i="68"/>
  <c r="H62" i="68"/>
  <c r="F37" i="78"/>
  <c r="F63" i="78" s="1"/>
  <c r="E37" i="78"/>
  <c r="E63" i="78" s="1"/>
  <c r="F33" i="56"/>
  <c r="F60" i="56" s="1"/>
  <c r="H60" i="56" s="1"/>
  <c r="D44" i="55"/>
  <c r="J39" i="55"/>
  <c r="H29" i="55"/>
  <c r="E55" i="21"/>
  <c r="J31" i="21"/>
  <c r="G35" i="33"/>
  <c r="E35" i="33"/>
  <c r="D69" i="33"/>
  <c r="H69" i="33" s="1"/>
  <c r="F69" i="33"/>
  <c r="I15" i="33"/>
  <c r="F34" i="69"/>
  <c r="F60" i="69" s="1"/>
  <c r="G34" i="69"/>
  <c r="G60" i="69" s="1"/>
  <c r="F34" i="73"/>
  <c r="F60" i="73" s="1"/>
  <c r="D34" i="73"/>
  <c r="D60" i="73" s="1"/>
  <c r="J21" i="79"/>
  <c r="C70" i="63"/>
  <c r="F30" i="87"/>
  <c r="J30" i="87"/>
  <c r="D30" i="87"/>
  <c r="G29" i="30"/>
  <c r="J30" i="32"/>
  <c r="K30" i="32" s="1"/>
  <c r="B7" i="17" s="1"/>
  <c r="F35" i="79"/>
  <c r="F62" i="79" s="1"/>
  <c r="H38" i="86"/>
  <c r="E70" i="114"/>
  <c r="F70" i="114"/>
  <c r="H70" i="114"/>
  <c r="D70" i="114"/>
  <c r="C70" i="114"/>
  <c r="F28" i="114"/>
  <c r="D28" i="114"/>
  <c r="G28" i="114"/>
  <c r="C28" i="114"/>
  <c r="E28" i="114"/>
  <c r="H28" i="114"/>
  <c r="H54" i="114" s="1"/>
  <c r="K41" i="115"/>
  <c r="H32" i="30"/>
  <c r="K32" i="30" s="1"/>
  <c r="D9" i="17" s="1"/>
  <c r="E29" i="30"/>
  <c r="F35" i="59"/>
  <c r="H35" i="59" s="1"/>
  <c r="H23" i="54"/>
  <c r="G30" i="48"/>
  <c r="H30" i="48" s="1"/>
  <c r="H31" i="73"/>
  <c r="F28" i="73"/>
  <c r="F54" i="73" s="1"/>
  <c r="K43" i="71"/>
  <c r="C67" i="71" s="1"/>
  <c r="F44" i="78"/>
  <c r="F70" i="78" s="1"/>
  <c r="G37" i="79"/>
  <c r="G64" i="79" s="1"/>
  <c r="B73" i="84"/>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C71" i="113"/>
  <c r="F71" i="113"/>
  <c r="E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F62" i="114"/>
  <c r="G62" i="114"/>
  <c r="Y9" i="3"/>
  <c r="H28" i="76"/>
  <c r="H52" i="76" s="1"/>
  <c r="H38" i="84"/>
  <c r="F38" i="84"/>
  <c r="K30" i="87"/>
  <c r="H41" i="110"/>
  <c r="H28" i="111"/>
  <c r="D54" i="111" s="1"/>
  <c r="C68" i="118"/>
  <c r="D68" i="118"/>
  <c r="I68" i="118"/>
  <c r="J68" i="118"/>
  <c r="K68" i="118"/>
  <c r="AF21" i="17"/>
  <c r="E68" i="118"/>
  <c r="F68" i="118"/>
  <c r="K43" i="89"/>
  <c r="I67" i="89" s="1"/>
  <c r="Z8" i="3"/>
  <c r="B154" i="18"/>
  <c r="C67" i="115"/>
  <c r="E67" i="115"/>
  <c r="J68" i="115"/>
  <c r="C117" i="18"/>
  <c r="F57" i="118"/>
  <c r="F65" i="119"/>
  <c r="C47" i="119"/>
  <c r="I154" i="18"/>
  <c r="C154" i="18" s="1"/>
  <c r="G70" i="114"/>
  <c r="G62" i="115"/>
  <c r="K10" i="115"/>
  <c r="K23" i="115" s="1"/>
  <c r="K30" i="122"/>
  <c r="G30" i="122"/>
  <c r="C30" i="122"/>
  <c r="J30" i="122"/>
  <c r="F30" i="122"/>
  <c r="I30" i="122"/>
  <c r="E30" i="122"/>
  <c r="H30" i="122"/>
  <c r="D30" i="122"/>
  <c r="D54" i="122" s="1"/>
  <c r="G45" i="122"/>
  <c r="C45" i="122"/>
  <c r="I45" i="122"/>
  <c r="E45" i="122"/>
  <c r="H45" i="122"/>
  <c r="D45" i="122"/>
  <c r="H45" i="118"/>
  <c r="C45" i="118"/>
  <c r="F45" i="118"/>
  <c r="J45" i="118"/>
  <c r="D45" i="118"/>
  <c r="G45" i="118"/>
  <c r="E45" i="118"/>
  <c r="I38" i="87"/>
  <c r="I62" i="87" s="1"/>
  <c r="G33" i="111"/>
  <c r="G59" i="111" s="1"/>
  <c r="H154" i="18"/>
  <c r="D41" i="114"/>
  <c r="C68" i="115"/>
  <c r="F68" i="115"/>
  <c r="H23" i="115"/>
  <c r="E60" i="115"/>
  <c r="I60" i="115"/>
  <c r="D60" i="115"/>
  <c r="C60" i="115"/>
  <c r="K28" i="115"/>
  <c r="D52" i="115" s="1"/>
  <c r="H28" i="115"/>
  <c r="J28" i="115"/>
  <c r="B34" i="115"/>
  <c r="F34" i="115" s="1"/>
  <c r="E28" i="115"/>
  <c r="G28" i="115"/>
  <c r="G52" i="115" s="1"/>
  <c r="I28" i="115"/>
  <c r="K33" i="115"/>
  <c r="I33" i="115"/>
  <c r="H33" i="115"/>
  <c r="G33" i="115"/>
  <c r="C33" i="115"/>
  <c r="E33" i="115"/>
  <c r="Z10" i="3"/>
  <c r="F30" i="111"/>
  <c r="G154" i="18"/>
  <c r="D76" i="113"/>
  <c r="H33" i="114"/>
  <c r="F41" i="115"/>
  <c r="F65" i="115" s="1"/>
  <c r="I41" i="115"/>
  <c r="C41" i="115"/>
  <c r="G41" i="115"/>
  <c r="G65" i="115" s="1"/>
  <c r="J41" i="115"/>
  <c r="J65" i="115" s="1"/>
  <c r="H62" i="115"/>
  <c r="D23" i="115"/>
  <c r="D41" i="115"/>
  <c r="G23" i="115"/>
  <c r="G45" i="115"/>
  <c r="G69" i="115" s="1"/>
  <c r="D29" i="115"/>
  <c r="I29" i="115"/>
  <c r="E29" i="115"/>
  <c r="E53" i="115" s="1"/>
  <c r="J29" i="115"/>
  <c r="C29" i="115"/>
  <c r="K29" i="115"/>
  <c r="F53" i="115" s="1"/>
  <c r="H29" i="115"/>
  <c r="H53" i="115" s="1"/>
  <c r="AA8" i="3"/>
  <c r="E38" i="87"/>
  <c r="E62" i="87" s="1"/>
  <c r="G37" i="114"/>
  <c r="H37" i="114"/>
  <c r="F37" i="114"/>
  <c r="K67" i="115"/>
  <c r="H67" i="115"/>
  <c r="AD20" i="17"/>
  <c r="F67" i="115"/>
  <c r="AD15" i="17"/>
  <c r="F62" i="115"/>
  <c r="K62" i="115"/>
  <c r="E41" i="115"/>
  <c r="E65" i="115" s="1"/>
  <c r="E68" i="115"/>
  <c r="AD21" i="17"/>
  <c r="H10" i="119"/>
  <c r="H28" i="119"/>
  <c r="F54" i="119" s="1"/>
  <c r="H65" i="119"/>
  <c r="C65" i="119"/>
  <c r="D65" i="119"/>
  <c r="E47" i="119"/>
  <c r="G44" i="119"/>
  <c r="E44" i="119"/>
  <c r="F44" i="119"/>
  <c r="D44" i="119"/>
  <c r="C44" i="119"/>
  <c r="H44" i="119"/>
  <c r="H70" i="119" s="1"/>
  <c r="B23" i="122"/>
  <c r="C30" i="111"/>
  <c r="E154" i="18"/>
  <c r="H41" i="115"/>
  <c r="J62" i="115"/>
  <c r="D67" i="115"/>
  <c r="E62" i="115"/>
  <c r="G68" i="115"/>
  <c r="AD7" i="17"/>
  <c r="E54" i="115"/>
  <c r="G54" i="115"/>
  <c r="K54" i="115"/>
  <c r="H54" i="115"/>
  <c r="F23" i="115"/>
  <c r="H68" i="115"/>
  <c r="H67" i="119"/>
  <c r="F67" i="119"/>
  <c r="D47" i="119"/>
  <c r="C118" i="18"/>
  <c r="J67" i="115"/>
  <c r="D68" i="115"/>
  <c r="E23" i="115"/>
  <c r="C62" i="115"/>
  <c r="G55" i="115"/>
  <c r="K55" i="115"/>
  <c r="J55" i="115"/>
  <c r="G34" i="115"/>
  <c r="I18" i="117"/>
  <c r="AE18" i="2" s="1"/>
  <c r="AD22" i="17"/>
  <c r="F37" i="115"/>
  <c r="F61" i="115" s="1"/>
  <c r="H58" i="118"/>
  <c r="F59" i="117"/>
  <c r="D34" i="119"/>
  <c r="E34" i="119"/>
  <c r="C34" i="119"/>
  <c r="F62" i="119"/>
  <c r="D35" i="121"/>
  <c r="D62" i="121" s="1"/>
  <c r="G35" i="121"/>
  <c r="H35" i="121"/>
  <c r="C35" i="121"/>
  <c r="F35" i="121"/>
  <c r="E35" i="121"/>
  <c r="E62" i="121" s="1"/>
  <c r="C25" i="121"/>
  <c r="B67" i="123"/>
  <c r="B73" i="123" s="1"/>
  <c r="B41" i="123"/>
  <c r="D41" i="123" s="1"/>
  <c r="B41" i="118"/>
  <c r="K36" i="118"/>
  <c r="I60" i="118" s="1"/>
  <c r="D36" i="118"/>
  <c r="J36" i="118"/>
  <c r="E36" i="118"/>
  <c r="E43" i="117"/>
  <c r="B46" i="117"/>
  <c r="H46" i="117" s="1"/>
  <c r="F43" i="117"/>
  <c r="G43" i="117"/>
  <c r="D43" i="117"/>
  <c r="H43" i="117"/>
  <c r="C70" i="117" s="1"/>
  <c r="I23" i="121"/>
  <c r="AF22" i="2" s="1"/>
  <c r="K57" i="122"/>
  <c r="D57" i="122"/>
  <c r="H57" i="122"/>
  <c r="AE10" i="17"/>
  <c r="AF11" i="17"/>
  <c r="K52" i="118"/>
  <c r="J52" i="118"/>
  <c r="AF5" i="17"/>
  <c r="F57" i="119"/>
  <c r="H57" i="119"/>
  <c r="D57" i="119"/>
  <c r="F34" i="119"/>
  <c r="C41" i="119"/>
  <c r="C67" i="119" s="1"/>
  <c r="E41" i="119"/>
  <c r="E67" i="119" s="1"/>
  <c r="G54" i="119"/>
  <c r="H37" i="117"/>
  <c r="F64" i="117" s="1"/>
  <c r="H10" i="117"/>
  <c r="E61" i="121"/>
  <c r="F25" i="121"/>
  <c r="G61" i="122"/>
  <c r="H58" i="119"/>
  <c r="C58" i="119"/>
  <c r="C45" i="119"/>
  <c r="G45" i="119"/>
  <c r="E45" i="119"/>
  <c r="C71" i="121"/>
  <c r="AE14" i="17"/>
  <c r="I61" i="122"/>
  <c r="AB22" i="16"/>
  <c r="B25" i="125"/>
  <c r="AB24" i="16" s="1"/>
  <c r="F50" i="113"/>
  <c r="F77" i="113" s="1"/>
  <c r="G68" i="118"/>
  <c r="C62" i="119"/>
  <c r="H62" i="119"/>
  <c r="D71" i="121"/>
  <c r="I4" i="121"/>
  <c r="AF5" i="2" s="1"/>
  <c r="H10" i="121"/>
  <c r="H32" i="121"/>
  <c r="G59" i="121" s="1"/>
  <c r="D46" i="117"/>
  <c r="B51" i="117"/>
  <c r="D50" i="117"/>
  <c r="E71" i="121"/>
  <c r="E42" i="121"/>
  <c r="B46" i="121"/>
  <c r="D42" i="121"/>
  <c r="G42" i="121"/>
  <c r="C42" i="121"/>
  <c r="I14" i="121"/>
  <c r="AF14" i="2" s="1"/>
  <c r="H18" i="121"/>
  <c r="H42" i="121"/>
  <c r="F69" i="121" s="1"/>
  <c r="D41" i="117"/>
  <c r="D68" i="117" s="1"/>
  <c r="H156" i="18"/>
  <c r="D33" i="121"/>
  <c r="F49" i="121"/>
  <c r="E57" i="122"/>
  <c r="B60" i="122"/>
  <c r="B41" i="122"/>
  <c r="K45" i="122"/>
  <c r="G56" i="123"/>
  <c r="D34" i="123"/>
  <c r="F34" i="123"/>
  <c r="D59" i="125"/>
  <c r="C62" i="125"/>
  <c r="G41" i="117"/>
  <c r="G68" i="117" s="1"/>
  <c r="F156" i="18"/>
  <c r="B118" i="18"/>
  <c r="C49" i="121"/>
  <c r="H49" i="121"/>
  <c r="J56" i="122"/>
  <c r="E23" i="122"/>
  <c r="B34" i="122"/>
  <c r="K34" i="122" s="1"/>
  <c r="H43" i="123"/>
  <c r="H69" i="123" s="1"/>
  <c r="D43" i="123"/>
  <c r="G43" i="123"/>
  <c r="C43" i="123"/>
  <c r="F43" i="123"/>
  <c r="D23" i="123"/>
  <c r="D45" i="123"/>
  <c r="B23" i="123"/>
  <c r="B47" i="123" s="1"/>
  <c r="C47" i="123" s="1"/>
  <c r="D58" i="125"/>
  <c r="D30" i="125"/>
  <c r="E59" i="125"/>
  <c r="B51" i="121"/>
  <c r="K56" i="122"/>
  <c r="E60" i="122"/>
  <c r="H65" i="123"/>
  <c r="AG20" i="17"/>
  <c r="K67" i="126"/>
  <c r="D42" i="117"/>
  <c r="D69" i="117" s="1"/>
  <c r="B67" i="119"/>
  <c r="K60" i="122"/>
  <c r="AE13" i="17"/>
  <c r="J23" i="122"/>
  <c r="J45" i="122"/>
  <c r="J69" i="122" s="1"/>
  <c r="G28" i="123"/>
  <c r="C28" i="123"/>
  <c r="F28" i="123"/>
  <c r="E28" i="123"/>
  <c r="G38" i="123"/>
  <c r="G64" i="123" s="1"/>
  <c r="C38" i="123"/>
  <c r="C64" i="123" s="1"/>
  <c r="F38" i="123"/>
  <c r="F64" i="123" s="1"/>
  <c r="E38" i="123"/>
  <c r="E64" i="123" s="1"/>
  <c r="E62" i="125"/>
  <c r="D62" i="125"/>
  <c r="G62" i="125"/>
  <c r="B67" i="127"/>
  <c r="B41" i="127"/>
  <c r="C41" i="127" s="1"/>
  <c r="H53" i="122"/>
  <c r="H61" i="122"/>
  <c r="F23" i="122"/>
  <c r="F45" i="122"/>
  <c r="H31" i="123"/>
  <c r="H57" i="123" s="1"/>
  <c r="D31" i="123"/>
  <c r="G31" i="123"/>
  <c r="C31" i="123"/>
  <c r="F31" i="123"/>
  <c r="E60" i="123"/>
  <c r="H36" i="123"/>
  <c r="H17" i="123"/>
  <c r="H23" i="123" s="1"/>
  <c r="K17" i="118"/>
  <c r="G59" i="125"/>
  <c r="E42" i="117"/>
  <c r="E69" i="117" s="1"/>
  <c r="H33" i="121"/>
  <c r="G60" i="121" s="1"/>
  <c r="G50" i="121"/>
  <c r="G77" i="121" s="1"/>
  <c r="B38" i="121"/>
  <c r="AE8" i="17"/>
  <c r="K55" i="122"/>
  <c r="I57" i="122"/>
  <c r="G60" i="122"/>
  <c r="K17" i="122"/>
  <c r="K41" i="122" s="1"/>
  <c r="H45" i="123"/>
  <c r="E71" i="123" s="1"/>
  <c r="H56" i="122"/>
  <c r="D61" i="122"/>
  <c r="E55" i="123"/>
  <c r="H29" i="123"/>
  <c r="H10" i="123"/>
  <c r="H34" i="123" s="1"/>
  <c r="H60" i="123" s="1"/>
  <c r="C59" i="125"/>
  <c r="F46" i="125"/>
  <c r="B53" i="125"/>
  <c r="C53" i="125" s="1"/>
  <c r="C46" i="125"/>
  <c r="G67" i="126"/>
  <c r="G38" i="127"/>
  <c r="C38" i="127"/>
  <c r="F38" i="127"/>
  <c r="E38" i="127"/>
  <c r="H38" i="127"/>
  <c r="H64" i="127" s="1"/>
  <c r="D38" i="127"/>
  <c r="D34" i="127"/>
  <c r="F34" i="127"/>
  <c r="E34" i="127"/>
  <c r="H34" i="127"/>
  <c r="H60" i="127" s="1"/>
  <c r="K62" i="122"/>
  <c r="H37" i="123"/>
  <c r="G63" i="123" s="1"/>
  <c r="F39" i="123"/>
  <c r="F65" i="123" s="1"/>
  <c r="C40" i="123"/>
  <c r="C66" i="123" s="1"/>
  <c r="G40" i="123"/>
  <c r="G66" i="123" s="1"/>
  <c r="G157" i="18"/>
  <c r="E51" i="125"/>
  <c r="E25" i="125"/>
  <c r="G68" i="126"/>
  <c r="C68" i="126"/>
  <c r="H51" i="126"/>
  <c r="H27" i="126"/>
  <c r="E65" i="127"/>
  <c r="D46" i="125"/>
  <c r="AG6" i="17"/>
  <c r="K53" i="126"/>
  <c r="I62" i="126"/>
  <c r="D68" i="126"/>
  <c r="K10" i="126"/>
  <c r="K34" i="126" s="1"/>
  <c r="K28" i="126"/>
  <c r="C52" i="126" s="1"/>
  <c r="K21" i="126"/>
  <c r="F65" i="127"/>
  <c r="I23" i="125"/>
  <c r="AG22" i="2" s="1"/>
  <c r="E72" i="125"/>
  <c r="E46" i="125"/>
  <c r="AB6" i="3"/>
  <c r="H18" i="125"/>
  <c r="H25" i="125" s="1"/>
  <c r="J62" i="126"/>
  <c r="E68" i="126"/>
  <c r="D23" i="127"/>
  <c r="H158" i="18"/>
  <c r="B158" i="18"/>
  <c r="B120" i="18"/>
  <c r="D158" i="18"/>
  <c r="F158" i="18"/>
  <c r="G158" i="18"/>
  <c r="F33" i="123"/>
  <c r="F59" i="123" s="1"/>
  <c r="C30" i="125"/>
  <c r="G46" i="125"/>
  <c r="AG15" i="17"/>
  <c r="H62" i="126"/>
  <c r="D62" i="126"/>
  <c r="K62" i="126"/>
  <c r="F68" i="126"/>
  <c r="B67" i="126"/>
  <c r="B69" i="126" s="1"/>
  <c r="I43" i="126"/>
  <c r="I67" i="126" s="1"/>
  <c r="E43" i="126"/>
  <c r="E67" i="126" s="1"/>
  <c r="H43" i="126"/>
  <c r="H67" i="126" s="1"/>
  <c r="D43" i="126"/>
  <c r="D67" i="126" s="1"/>
  <c r="B45" i="126"/>
  <c r="J43" i="126"/>
  <c r="J67" i="126" s="1"/>
  <c r="F43" i="126"/>
  <c r="F67" i="126" s="1"/>
  <c r="B60" i="127"/>
  <c r="G34" i="127"/>
  <c r="I158" i="18"/>
  <c r="K64" i="122"/>
  <c r="AB10" i="3"/>
  <c r="B58" i="126"/>
  <c r="D23" i="126"/>
  <c r="J41" i="126"/>
  <c r="F41" i="126"/>
  <c r="I41" i="126"/>
  <c r="E41" i="126"/>
  <c r="K41" i="126"/>
  <c r="G41" i="126"/>
  <c r="C41" i="126"/>
  <c r="E41" i="127"/>
  <c r="G23" i="127"/>
  <c r="E158" i="18"/>
  <c r="C33" i="123"/>
  <c r="C59" i="123" s="1"/>
  <c r="AB9" i="3"/>
  <c r="G53" i="126"/>
  <c r="AG10" i="17"/>
  <c r="K57" i="126"/>
  <c r="C43" i="126"/>
  <c r="C67" i="126" s="1"/>
  <c r="G28" i="127"/>
  <c r="C28" i="127"/>
  <c r="F28" i="127"/>
  <c r="E28" i="127"/>
  <c r="H28" i="127"/>
  <c r="H54" i="127" s="1"/>
  <c r="D28" i="127"/>
  <c r="C34" i="127"/>
  <c r="C60" i="127" s="1"/>
  <c r="D45" i="126"/>
  <c r="D31" i="127"/>
  <c r="H31" i="127"/>
  <c r="H57" i="127" s="1"/>
  <c r="C33" i="127"/>
  <c r="C59" i="127" s="1"/>
  <c r="G33" i="127"/>
  <c r="G59" i="127" s="1"/>
  <c r="G41" i="127"/>
  <c r="D43" i="127"/>
  <c r="H43" i="127"/>
  <c r="H69" i="127" s="1"/>
  <c r="B23" i="127"/>
  <c r="B47" i="127" s="1"/>
  <c r="F47" i="127" s="1"/>
  <c r="AG7" i="17"/>
  <c r="AG8" i="17"/>
  <c r="C73" i="18"/>
  <c r="C29" i="127"/>
  <c r="G29" i="127"/>
  <c r="F31" i="127"/>
  <c r="E33" i="127"/>
  <c r="E59" i="127" s="1"/>
  <c r="F43" i="127"/>
  <c r="C44" i="127"/>
  <c r="G44" i="127"/>
  <c r="B45" i="127"/>
  <c r="H45" i="127" s="1"/>
  <c r="H71" i="127" s="1"/>
  <c r="H17" i="127"/>
  <c r="H41" i="127" s="1"/>
  <c r="H67" i="127" s="1"/>
  <c r="L120" i="18"/>
  <c r="C120" i="18" s="1"/>
  <c r="K60" i="126"/>
  <c r="C39" i="127"/>
  <c r="C65" i="127" s="1"/>
  <c r="G39" i="127"/>
  <c r="G65" i="127" s="1"/>
  <c r="D40" i="127"/>
  <c r="C31" i="127"/>
  <c r="C43" i="127"/>
  <c r="AG14" i="17"/>
  <c r="D39" i="127"/>
  <c r="D65" i="127" s="1"/>
  <c r="H70" i="85" l="1"/>
  <c r="G70" i="85"/>
  <c r="C66" i="43"/>
  <c r="G66" i="43"/>
  <c r="F66" i="43"/>
  <c r="D66" i="43"/>
  <c r="E66" i="43"/>
  <c r="H55" i="78"/>
  <c r="F55" i="78"/>
  <c r="D17" i="2"/>
  <c r="D72" i="13"/>
  <c r="C70" i="85"/>
  <c r="E62" i="5"/>
  <c r="L8" i="2"/>
  <c r="C62" i="5"/>
  <c r="H62" i="5" s="1"/>
  <c r="G62" i="5"/>
  <c r="D62" i="5"/>
  <c r="F62" i="5"/>
  <c r="E55" i="78"/>
  <c r="D73" i="106"/>
  <c r="H73" i="106"/>
  <c r="C73" i="106"/>
  <c r="G73" i="106"/>
  <c r="C66" i="127"/>
  <c r="H68" i="126"/>
  <c r="G60" i="127"/>
  <c r="K68" i="126"/>
  <c r="E64" i="127"/>
  <c r="C65" i="123"/>
  <c r="D53" i="122"/>
  <c r="G65" i="123"/>
  <c r="J60" i="118"/>
  <c r="F62" i="121"/>
  <c r="I54" i="115"/>
  <c r="C70" i="119"/>
  <c r="C65" i="115"/>
  <c r="E52" i="115"/>
  <c r="H57" i="118"/>
  <c r="K44" i="55"/>
  <c r="O21" i="17" s="1"/>
  <c r="G55" i="68"/>
  <c r="H62" i="42"/>
  <c r="G65" i="68"/>
  <c r="I71" i="68"/>
  <c r="D76" i="125"/>
  <c r="I67" i="122"/>
  <c r="E59" i="117"/>
  <c r="D69" i="115"/>
  <c r="H71" i="4"/>
  <c r="D56" i="71"/>
  <c r="F59" i="69"/>
  <c r="H65" i="15"/>
  <c r="D61" i="115"/>
  <c r="K38" i="31"/>
  <c r="C15" i="17" s="1"/>
  <c r="H68" i="33"/>
  <c r="S21" i="3"/>
  <c r="Z17" i="17"/>
  <c r="D64" i="97"/>
  <c r="K64" i="97"/>
  <c r="H63" i="84"/>
  <c r="G63" i="84"/>
  <c r="AB10" i="17"/>
  <c r="I57" i="105"/>
  <c r="J57" i="105"/>
  <c r="K57" i="105"/>
  <c r="C57" i="105"/>
  <c r="G46" i="18"/>
  <c r="F73" i="40"/>
  <c r="E70" i="86"/>
  <c r="C53" i="97"/>
  <c r="H61" i="54"/>
  <c r="Z11" i="17"/>
  <c r="K58" i="97"/>
  <c r="C55" i="78"/>
  <c r="J63" i="96"/>
  <c r="C63" i="84"/>
  <c r="D66" i="95"/>
  <c r="J54" i="105"/>
  <c r="G70" i="95"/>
  <c r="J58" i="97"/>
  <c r="D56" i="105"/>
  <c r="I58" i="105"/>
  <c r="J61" i="110"/>
  <c r="H63" i="108"/>
  <c r="E73" i="106"/>
  <c r="K68" i="110"/>
  <c r="AC21" i="17"/>
  <c r="C68" i="110"/>
  <c r="G68" i="110"/>
  <c r="I68" i="110"/>
  <c r="G55" i="127"/>
  <c r="B73" i="127"/>
  <c r="G66" i="127"/>
  <c r="AG21" i="17"/>
  <c r="F64" i="127"/>
  <c r="D70" i="119"/>
  <c r="I65" i="115"/>
  <c r="J41" i="110"/>
  <c r="C55" i="68"/>
  <c r="C64" i="68"/>
  <c r="C69" i="105"/>
  <c r="D55" i="127"/>
  <c r="E68" i="5"/>
  <c r="H67" i="33"/>
  <c r="J53" i="122"/>
  <c r="F73" i="106"/>
  <c r="F53" i="122"/>
  <c r="I56" i="89"/>
  <c r="D65" i="79"/>
  <c r="AA21" i="17"/>
  <c r="I68" i="96"/>
  <c r="K68" i="96"/>
  <c r="E68" i="96"/>
  <c r="H68" i="96"/>
  <c r="C68" i="96"/>
  <c r="H59" i="84"/>
  <c r="C59" i="84"/>
  <c r="F59" i="84"/>
  <c r="H65" i="106"/>
  <c r="F65" i="106"/>
  <c r="AB7" i="17"/>
  <c r="F54" i="105"/>
  <c r="C54" i="105"/>
  <c r="K54" i="105"/>
  <c r="E54" i="105"/>
  <c r="I54" i="105"/>
  <c r="D59" i="84"/>
  <c r="F70" i="86"/>
  <c r="G59" i="84"/>
  <c r="K62" i="75"/>
  <c r="J62" i="75"/>
  <c r="T15" i="17"/>
  <c r="H62" i="75"/>
  <c r="F62" i="75"/>
  <c r="H59" i="54"/>
  <c r="I53" i="97"/>
  <c r="E15" i="18"/>
  <c r="D47" i="21"/>
  <c r="H62" i="79"/>
  <c r="G56" i="96"/>
  <c r="C69" i="96"/>
  <c r="K69" i="96"/>
  <c r="J69" i="96"/>
  <c r="G56" i="105"/>
  <c r="F60" i="109"/>
  <c r="H54" i="105"/>
  <c r="G72" i="13"/>
  <c r="G69" i="96"/>
  <c r="E64" i="97"/>
  <c r="E69" i="96"/>
  <c r="F66" i="73"/>
  <c r="H58" i="97"/>
  <c r="G58" i="105"/>
  <c r="D61" i="105"/>
  <c r="J67" i="96"/>
  <c r="F68" i="110"/>
  <c r="D69" i="86"/>
  <c r="AB9" i="17"/>
  <c r="C56" i="105"/>
  <c r="K56" i="105"/>
  <c r="B73" i="119"/>
  <c r="C52" i="115"/>
  <c r="F72" i="13"/>
  <c r="F76" i="125"/>
  <c r="I69" i="105"/>
  <c r="G59" i="73"/>
  <c r="H65" i="61"/>
  <c r="H71" i="98"/>
  <c r="B71" i="71"/>
  <c r="H70" i="95"/>
  <c r="D70" i="95"/>
  <c r="AB8" i="17"/>
  <c r="C55" i="105"/>
  <c r="K55" i="105"/>
  <c r="G55" i="105"/>
  <c r="D55" i="105"/>
  <c r="J55" i="105"/>
  <c r="D53" i="97"/>
  <c r="K53" i="97"/>
  <c r="Z6" i="17"/>
  <c r="F70" i="85"/>
  <c r="C64" i="97"/>
  <c r="J15" i="18"/>
  <c r="I47" i="21"/>
  <c r="E70" i="85"/>
  <c r="C61" i="110"/>
  <c r="R10" i="17"/>
  <c r="K57" i="68"/>
  <c r="H71" i="56"/>
  <c r="E63" i="121"/>
  <c r="D57" i="105"/>
  <c r="E69" i="86"/>
  <c r="K34" i="60"/>
  <c r="P11" i="17" s="1"/>
  <c r="E56" i="105"/>
  <c r="E57" i="105"/>
  <c r="C70" i="95"/>
  <c r="F61" i="105"/>
  <c r="E65" i="83"/>
  <c r="V11" i="2"/>
  <c r="G65" i="83"/>
  <c r="D65" i="83"/>
  <c r="I65" i="83"/>
  <c r="F65" i="83"/>
  <c r="H65" i="83"/>
  <c r="C65" i="83"/>
  <c r="C66" i="73"/>
  <c r="J61" i="105"/>
  <c r="J56" i="105"/>
  <c r="C55" i="127"/>
  <c r="C55" i="123"/>
  <c r="B65" i="122"/>
  <c r="B71" i="122" s="1"/>
  <c r="G61" i="121"/>
  <c r="J52" i="115"/>
  <c r="D52" i="126"/>
  <c r="E78" i="125"/>
  <c r="E56" i="123"/>
  <c r="K53" i="122"/>
  <c r="F61" i="122"/>
  <c r="J61" i="122"/>
  <c r="D77" i="117"/>
  <c r="C61" i="122"/>
  <c r="G62" i="121"/>
  <c r="H65" i="115"/>
  <c r="E70" i="119"/>
  <c r="D65" i="115"/>
  <c r="D59" i="114"/>
  <c r="H52" i="115"/>
  <c r="J55" i="68"/>
  <c r="H65" i="76"/>
  <c r="I71" i="98"/>
  <c r="E71" i="68"/>
  <c r="G55" i="126"/>
  <c r="D63" i="119"/>
  <c r="G63" i="119"/>
  <c r="G53" i="122"/>
  <c r="C157" i="18"/>
  <c r="E69" i="115"/>
  <c r="E76" i="113"/>
  <c r="K56" i="71"/>
  <c r="C61" i="121"/>
  <c r="F64" i="79"/>
  <c r="C56" i="122"/>
  <c r="D76" i="79"/>
  <c r="E56" i="89"/>
  <c r="H66" i="95"/>
  <c r="F66" i="95"/>
  <c r="AA20" i="17"/>
  <c r="K67" i="96"/>
  <c r="C56" i="96"/>
  <c r="E56" i="96"/>
  <c r="I56" i="96"/>
  <c r="J56" i="96"/>
  <c r="AA9" i="17"/>
  <c r="K56" i="96"/>
  <c r="F56" i="96"/>
  <c r="C63" i="121"/>
  <c r="B7" i="3"/>
  <c r="B18" i="3" s="1"/>
  <c r="D53" i="15"/>
  <c r="D80" i="15" s="1"/>
  <c r="C41" i="73"/>
  <c r="C67" i="73" s="1"/>
  <c r="F41" i="73"/>
  <c r="F67" i="73" s="1"/>
  <c r="G41" i="73"/>
  <c r="G67" i="73" s="1"/>
  <c r="E41" i="73"/>
  <c r="E67" i="73" s="1"/>
  <c r="E53" i="97"/>
  <c r="D68" i="96"/>
  <c r="E65" i="106"/>
  <c r="E72" i="13"/>
  <c r="G70" i="86"/>
  <c r="C55" i="95"/>
  <c r="H63" i="96"/>
  <c r="E58" i="97"/>
  <c r="D63" i="96"/>
  <c r="I56" i="105"/>
  <c r="F70" i="95"/>
  <c r="G54" i="105"/>
  <c r="D68" i="110"/>
  <c r="U13" i="3"/>
  <c r="K25" i="83"/>
  <c r="J53" i="83"/>
  <c r="G60" i="109"/>
  <c r="G78" i="125"/>
  <c r="C77" i="117"/>
  <c r="H68" i="61"/>
  <c r="J56" i="71"/>
  <c r="S22" i="3"/>
  <c r="D61" i="121"/>
  <c r="D63" i="67"/>
  <c r="E71" i="117"/>
  <c r="D62" i="113"/>
  <c r="J56" i="89"/>
  <c r="K61" i="110"/>
  <c r="AC14" i="17"/>
  <c r="G61" i="110"/>
  <c r="H55" i="95"/>
  <c r="F55" i="95"/>
  <c r="T8" i="2"/>
  <c r="I62" i="79"/>
  <c r="G66" i="73"/>
  <c r="G55" i="78"/>
  <c r="E59" i="84"/>
  <c r="AB14" i="17"/>
  <c r="K61" i="105"/>
  <c r="C61" i="105"/>
  <c r="F63" i="84"/>
  <c r="D70" i="85"/>
  <c r="C70" i="86"/>
  <c r="D55" i="78"/>
  <c r="J64" i="97"/>
  <c r="C63" i="96"/>
  <c r="C62" i="79"/>
  <c r="F69" i="96"/>
  <c r="C58" i="105"/>
  <c r="D58" i="105"/>
  <c r="AB11" i="17"/>
  <c r="K58" i="105"/>
  <c r="C70" i="4"/>
  <c r="H70" i="4" s="1"/>
  <c r="I69" i="96"/>
  <c r="F55" i="105"/>
  <c r="H58" i="105"/>
  <c r="E62" i="75"/>
  <c r="H67" i="96"/>
  <c r="D62" i="75"/>
  <c r="F53" i="108"/>
  <c r="H53" i="108"/>
  <c r="D53" i="108"/>
  <c r="G53" i="108"/>
  <c r="E53" i="108"/>
  <c r="C53" i="108"/>
  <c r="J53" i="108"/>
  <c r="H69" i="96"/>
  <c r="G70" i="4"/>
  <c r="D66" i="73"/>
  <c r="C72" i="13"/>
  <c r="H78" i="61"/>
  <c r="C54" i="123"/>
  <c r="G70" i="119"/>
  <c r="K31" i="21"/>
  <c r="M8" i="17" s="1"/>
  <c r="H60" i="61"/>
  <c r="D66" i="127"/>
  <c r="C78" i="125"/>
  <c r="G76" i="121"/>
  <c r="F38" i="117"/>
  <c r="C56" i="111"/>
  <c r="F69" i="118"/>
  <c r="G57" i="118"/>
  <c r="E55" i="127"/>
  <c r="C53" i="122"/>
  <c r="B58" i="22"/>
  <c r="B73" i="22" s="1"/>
  <c r="E59" i="69"/>
  <c r="S17" i="3"/>
  <c r="F56" i="86"/>
  <c r="K37" i="55"/>
  <c r="O14" i="17" s="1"/>
  <c r="C61" i="5"/>
  <c r="H61" i="5" s="1"/>
  <c r="G61" i="5"/>
  <c r="L7" i="2"/>
  <c r="D61" i="5"/>
  <c r="E61" i="5"/>
  <c r="AA16" i="17"/>
  <c r="K63" i="96"/>
  <c r="D63" i="84"/>
  <c r="E63" i="84"/>
  <c r="D63" i="121"/>
  <c r="E67" i="96"/>
  <c r="H56" i="105"/>
  <c r="J53" i="97"/>
  <c r="E68" i="110"/>
  <c r="G64" i="97"/>
  <c r="F57" i="105"/>
  <c r="E61" i="105"/>
  <c r="F67" i="96"/>
  <c r="H55" i="105"/>
  <c r="F58" i="97"/>
  <c r="I62" i="75"/>
  <c r="C65" i="106"/>
  <c r="I61" i="110"/>
  <c r="I61" i="105"/>
  <c r="H68" i="110"/>
  <c r="B25" i="3"/>
  <c r="B17" i="3"/>
  <c r="B20" i="3" s="1"/>
  <c r="E60" i="109"/>
  <c r="D65" i="123"/>
  <c r="D69" i="123"/>
  <c r="F56" i="111"/>
  <c r="I52" i="115"/>
  <c r="K71" i="98"/>
  <c r="I53" i="122"/>
  <c r="S18" i="3"/>
  <c r="H78" i="56"/>
  <c r="H66" i="86"/>
  <c r="F66" i="86"/>
  <c r="G66" i="86"/>
  <c r="C66" i="86"/>
  <c r="G62" i="43"/>
  <c r="F62" i="43"/>
  <c r="C62" i="43"/>
  <c r="H62" i="43" s="1"/>
  <c r="E62" i="43"/>
  <c r="D62" i="43"/>
  <c r="E60" i="117"/>
  <c r="F60" i="117"/>
  <c r="C60" i="117"/>
  <c r="F63" i="108"/>
  <c r="C63" i="108"/>
  <c r="D63" i="108"/>
  <c r="G65" i="44"/>
  <c r="D65" i="44"/>
  <c r="F65" i="44"/>
  <c r="C65" i="44"/>
  <c r="E65" i="44"/>
  <c r="E66" i="86"/>
  <c r="G53" i="97"/>
  <c r="D56" i="96"/>
  <c r="H61" i="105"/>
  <c r="C69" i="86"/>
  <c r="I64" i="97"/>
  <c r="G65" i="106"/>
  <c r="I58" i="97"/>
  <c r="G63" i="108"/>
  <c r="H72" i="14"/>
  <c r="G69" i="86"/>
  <c r="E55" i="105"/>
  <c r="D67" i="96"/>
  <c r="G66" i="95"/>
  <c r="H53" i="97"/>
  <c r="H47" i="60"/>
  <c r="J47" i="60"/>
  <c r="E47" i="60"/>
  <c r="I47" i="60"/>
  <c r="D47" i="60"/>
  <c r="F47" i="60"/>
  <c r="G47" i="60"/>
  <c r="E61" i="110"/>
  <c r="G57" i="105"/>
  <c r="E62" i="79"/>
  <c r="J68" i="96"/>
  <c r="I55" i="105"/>
  <c r="D60" i="109"/>
  <c r="D58" i="97"/>
  <c r="C96" i="18"/>
  <c r="C97" i="18"/>
  <c r="C135" i="18"/>
  <c r="E80" i="129"/>
  <c r="C92"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41"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06"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89"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91" i="18" s="1"/>
  <c r="I47" i="30"/>
  <c r="H56" i="95"/>
  <c r="F56" i="95"/>
  <c r="F53" i="68"/>
  <c r="I56" i="122"/>
  <c r="F58" i="69"/>
  <c r="C64" i="89"/>
  <c r="G72" i="121"/>
  <c r="H75" i="33"/>
  <c r="H56" i="68"/>
  <c r="S21" i="2"/>
  <c r="E77" i="72"/>
  <c r="H77" i="72"/>
  <c r="F70" i="84"/>
  <c r="H61" i="96"/>
  <c r="F52" i="105"/>
  <c r="G67" i="88"/>
  <c r="D71" i="5"/>
  <c r="C56" i="93"/>
  <c r="H53" i="105"/>
  <c r="G65" i="86"/>
  <c r="D54" i="110"/>
  <c r="H141"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89"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91" i="18" s="1"/>
  <c r="G47" i="30"/>
  <c r="K47" i="30" s="1"/>
  <c r="D24" i="17" s="1"/>
  <c r="H56" i="93"/>
  <c r="E56" i="93"/>
  <c r="F56" i="93"/>
  <c r="H58" i="86"/>
  <c r="G58" i="86"/>
  <c r="C58" i="86"/>
  <c r="H63" i="67"/>
  <c r="R9" i="2"/>
  <c r="G63" i="67"/>
  <c r="K118" i="22"/>
  <c r="H45" i="119"/>
  <c r="H71" i="119" s="1"/>
  <c r="E55" i="114"/>
  <c r="AB16" i="17"/>
  <c r="E63" i="105"/>
  <c r="C63" i="105"/>
  <c r="K63" i="105"/>
  <c r="F63" i="67"/>
  <c r="D64" i="89"/>
  <c r="E72" i="121"/>
  <c r="I53" i="68"/>
  <c r="F56" i="68"/>
  <c r="J16" i="18"/>
  <c r="J101" i="18" s="1"/>
  <c r="I47" i="47"/>
  <c r="K47" i="47" s="1"/>
  <c r="N24" i="17" s="1"/>
  <c r="G64" i="89"/>
  <c r="I64" i="89"/>
  <c r="K41" i="89"/>
  <c r="K23" i="89"/>
  <c r="K47" i="89" s="1"/>
  <c r="I71"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56" i="18"/>
  <c r="E141" i="18" s="1"/>
  <c r="H25" i="59"/>
  <c r="D51" i="59"/>
  <c r="H51" i="59" s="1"/>
  <c r="D79" i="59"/>
  <c r="T10" i="2"/>
  <c r="I64" i="79"/>
  <c r="D64" i="79"/>
  <c r="C64" i="79"/>
  <c r="F46"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03" i="18" s="1"/>
  <c r="C47" i="60"/>
  <c r="K47" i="60" s="1"/>
  <c r="P24" i="17" s="1"/>
  <c r="Q26" i="17" s="1"/>
  <c r="G61" i="115"/>
  <c r="G62" i="119"/>
  <c r="K23" i="75"/>
  <c r="K45" i="75"/>
  <c r="D71" i="117"/>
  <c r="H44" i="18"/>
  <c r="H129"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G72" i="117"/>
  <c r="D63" i="43"/>
  <c r="F63" i="43"/>
  <c r="G76" i="113"/>
  <c r="H62" i="69"/>
  <c r="E62" i="69"/>
  <c r="D62" i="69"/>
  <c r="H45" i="114"/>
  <c r="H23" i="114"/>
  <c r="H47" i="114" s="1"/>
  <c r="H73" i="114" s="1"/>
  <c r="D60" i="114"/>
  <c r="E46" i="18"/>
  <c r="D48" i="40"/>
  <c r="D73" i="40"/>
  <c r="I15" i="18"/>
  <c r="H47" i="21"/>
  <c r="K47" i="21" s="1"/>
  <c r="M24" i="17" s="1"/>
  <c r="N26"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E26" i="17"/>
  <c r="K47" i="55"/>
  <c r="O24" i="17" s="1"/>
  <c r="G73" i="78"/>
  <c r="H43" i="18"/>
  <c r="H128" i="18" s="1"/>
  <c r="F53" i="18"/>
  <c r="F138"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89" i="18" s="1"/>
  <c r="D47" i="32"/>
  <c r="K47" i="32" s="1"/>
  <c r="B24" i="17" s="1"/>
  <c r="F65" i="84"/>
  <c r="G51" i="13"/>
  <c r="D51" i="13"/>
  <c r="C51" i="13"/>
  <c r="E51" i="13"/>
  <c r="F51" i="13"/>
  <c r="B53" i="13"/>
  <c r="K31" i="22"/>
  <c r="L8" i="17" s="1"/>
  <c r="D67" i="84"/>
  <c r="J56" i="110"/>
  <c r="K28" i="31"/>
  <c r="C5" i="17" s="1"/>
  <c r="K39" i="31"/>
  <c r="C16" i="17" s="1"/>
  <c r="K39" i="21"/>
  <c r="M16" i="17" s="1"/>
  <c r="K39" i="60"/>
  <c r="P16" i="17" s="1"/>
  <c r="C68" i="15"/>
  <c r="D52" i="98"/>
  <c r="E72" i="99"/>
  <c r="C70" i="56"/>
  <c r="D65" i="84"/>
  <c r="G46" i="14"/>
  <c r="G73" i="14" s="1"/>
  <c r="C46" i="14"/>
  <c r="C73" i="14" s="1"/>
  <c r="E46" i="14"/>
  <c r="F46" i="14"/>
  <c r="F73" i="14" s="1"/>
  <c r="D46" i="14"/>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44" i="18"/>
  <c r="F129" i="18" s="1"/>
  <c r="E48" i="42"/>
  <c r="E73" i="42" s="1"/>
  <c r="F70" i="69"/>
  <c r="C70" i="69"/>
  <c r="H70" i="69"/>
  <c r="G70" i="69"/>
  <c r="D42" i="43"/>
  <c r="H42" i="43"/>
  <c r="F42" i="43"/>
  <c r="G42" i="43"/>
  <c r="E42" i="43"/>
  <c r="C42" i="43"/>
  <c r="B48" i="43"/>
  <c r="G48" i="43" s="1"/>
  <c r="F69" i="111"/>
  <c r="D54" i="73"/>
  <c r="D7" i="3"/>
  <c r="D53" i="13"/>
  <c r="K39" i="30"/>
  <c r="D16" i="17" s="1"/>
  <c r="K32" i="55"/>
  <c r="O9" i="17" s="1"/>
  <c r="I11" i="43"/>
  <c r="H24" i="43"/>
  <c r="H35" i="43"/>
  <c r="F67" i="84"/>
  <c r="H67" i="84"/>
  <c r="C67" i="84"/>
  <c r="E67" i="84"/>
  <c r="D54" i="115"/>
  <c r="H75" i="54"/>
  <c r="D46" i="56"/>
  <c r="D73" i="56" s="1"/>
  <c r="F46" i="56"/>
  <c r="F73" i="56" s="1"/>
  <c r="C46" i="56"/>
  <c r="C73" i="56" s="1"/>
  <c r="E46" i="56"/>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59"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06" i="18" s="1"/>
  <c r="H47" i="71"/>
  <c r="H63" i="119"/>
  <c r="C63" i="119"/>
  <c r="H64" i="94"/>
  <c r="F64" i="94"/>
  <c r="E64" i="94"/>
  <c r="C62" i="122"/>
  <c r="G66" i="78"/>
  <c r="K64" i="110"/>
  <c r="C64" i="110"/>
  <c r="H64" i="110"/>
  <c r="G64" i="110"/>
  <c r="E64" i="110"/>
  <c r="J64" i="110"/>
  <c r="AC17" i="17"/>
  <c r="I64" i="110"/>
  <c r="H56" i="106"/>
  <c r="C56" i="106"/>
  <c r="E56" i="106"/>
  <c r="F69" i="115"/>
  <c r="K69" i="115"/>
  <c r="E52" i="18"/>
  <c r="E137" i="18" s="1"/>
  <c r="H25" i="34"/>
  <c r="D79" i="34" s="1"/>
  <c r="D51" i="34"/>
  <c r="H51" i="34" s="1"/>
  <c r="F68" i="113"/>
  <c r="G68" i="113"/>
  <c r="D59" i="109"/>
  <c r="F59" i="109"/>
  <c r="D46"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D53" i="14"/>
  <c r="H51" i="49"/>
  <c r="N22" i="2" s="1"/>
  <c r="B53" i="49"/>
  <c r="D53" i="49" s="1"/>
  <c r="K65" i="75"/>
  <c r="T18" i="17"/>
  <c r="H67" i="59"/>
  <c r="G62" i="69"/>
  <c r="D52" i="71"/>
  <c r="H70" i="34"/>
  <c r="H63" i="61"/>
  <c r="I52" i="98"/>
  <c r="G70" i="56"/>
  <c r="H47" i="105"/>
  <c r="I47" i="105"/>
  <c r="D47" i="105"/>
  <c r="D71" i="105" s="1"/>
  <c r="E47" i="105"/>
  <c r="C47" i="105"/>
  <c r="C71" i="105" s="1"/>
  <c r="G47" i="105"/>
  <c r="I23" i="5"/>
  <c r="H51" i="5"/>
  <c r="K47" i="105"/>
  <c r="F71" i="105" s="1"/>
  <c r="E71" i="95"/>
  <c r="D59" i="73"/>
  <c r="G59" i="69"/>
  <c r="D59" i="69"/>
  <c r="H59" i="69"/>
  <c r="D71" i="95"/>
  <c r="E76" i="49"/>
  <c r="G60" i="14"/>
  <c r="E56" i="110"/>
  <c r="D71" i="87"/>
  <c r="F71" i="87"/>
  <c r="G80" i="99"/>
  <c r="F71" i="98"/>
  <c r="F24" i="104"/>
  <c r="E71" i="87"/>
  <c r="H66" i="78"/>
  <c r="C66" i="78"/>
  <c r="F66" i="78"/>
  <c r="G72" i="61"/>
  <c r="E72" i="61"/>
  <c r="P17" i="2"/>
  <c r="AG17" i="17"/>
  <c r="G64" i="127"/>
  <c r="E54" i="123"/>
  <c r="D76" i="121"/>
  <c r="H57" i="115"/>
  <c r="D69" i="118"/>
  <c r="I54" i="122"/>
  <c r="F57" i="73"/>
  <c r="D64" i="68"/>
  <c r="K130" i="22"/>
  <c r="G67" i="68"/>
  <c r="D64"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6" i="18"/>
  <c r="F48" i="40"/>
  <c r="H48" i="40"/>
  <c r="I24" i="40"/>
  <c r="E53" i="18"/>
  <c r="E138" i="18" s="1"/>
  <c r="D51" i="33"/>
  <c r="H51" i="33" s="1"/>
  <c r="H25" i="33"/>
  <c r="E79" i="33" s="1"/>
  <c r="G5" i="18"/>
  <c r="G90" i="18" s="1"/>
  <c r="F47" i="31"/>
  <c r="K47" i="31" s="1"/>
  <c r="C24" i="17" s="1"/>
  <c r="C26" i="17" s="1"/>
  <c r="H64" i="126"/>
  <c r="Y17" i="2"/>
  <c r="I72" i="99"/>
  <c r="I10" i="5"/>
  <c r="H38" i="5"/>
  <c r="F65" i="5" s="1"/>
  <c r="E38" i="14"/>
  <c r="E65" i="14" s="1"/>
  <c r="G38" i="14"/>
  <c r="G65" i="14" s="1"/>
  <c r="F38" i="14"/>
  <c r="F65" i="14" s="1"/>
  <c r="D38" i="14"/>
  <c r="C38" i="14"/>
  <c r="C65" i="14" s="1"/>
  <c r="H38" i="14"/>
  <c r="C11" i="2" s="1"/>
  <c r="C65" i="114"/>
  <c r="D44"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F78" i="49"/>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95" i="18" s="1"/>
  <c r="K24" i="26"/>
  <c r="C76" i="113"/>
  <c r="H46" i="18"/>
  <c r="G48" i="40"/>
  <c r="G73" i="40"/>
  <c r="H58" i="94"/>
  <c r="F58" i="94"/>
  <c r="H38" i="113"/>
  <c r="G65" i="113" s="1"/>
  <c r="R20" i="3"/>
  <c r="H71" i="55"/>
  <c r="H13" i="3"/>
  <c r="H17" i="3" s="1"/>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H34" i="126"/>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58"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05" i="18"/>
  <c r="I105" i="18"/>
  <c r="L105" i="18"/>
  <c r="K105" i="18"/>
  <c r="H105" i="18"/>
  <c r="D105" i="18"/>
  <c r="G105" i="18"/>
  <c r="E105" i="18"/>
  <c r="J105"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H58"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I58" i="126"/>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48" i="18"/>
  <c r="F133" i="18" s="1"/>
  <c r="H24" i="38"/>
  <c r="G41" i="114"/>
  <c r="H41" i="114"/>
  <c r="H67" i="114" s="1"/>
  <c r="F41" i="114"/>
  <c r="E41" i="114"/>
  <c r="C41" i="114"/>
  <c r="F46" i="61"/>
  <c r="C46" i="6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G71" i="73" s="1"/>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53" i="121"/>
  <c r="F46" i="121"/>
  <c r="F73" i="121" s="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54" i="18"/>
  <c r="G139" i="18" s="1"/>
  <c r="F51" i="48"/>
  <c r="H25" i="48"/>
  <c r="R8" i="17"/>
  <c r="K55" i="68"/>
  <c r="K44" i="30"/>
  <c r="D21" i="17" s="1"/>
  <c r="I123" i="22"/>
  <c r="K65" i="76"/>
  <c r="U18" i="17"/>
  <c r="I54" i="97"/>
  <c r="I78" i="79"/>
  <c r="T22" i="2"/>
  <c r="H78" i="79"/>
  <c r="C78" i="79"/>
  <c r="C73" i="61" l="1"/>
  <c r="E78" i="49"/>
  <c r="H65" i="44"/>
  <c r="F73" i="113"/>
  <c r="G78" i="49"/>
  <c r="E67" i="43"/>
  <c r="C71" i="119"/>
  <c r="S20" i="3"/>
  <c r="G80" i="83"/>
  <c r="I80" i="83"/>
  <c r="V24" i="2"/>
  <c r="D80" i="83"/>
  <c r="C80" i="83"/>
  <c r="E80" i="83"/>
  <c r="H80" i="83"/>
  <c r="F80" i="83"/>
  <c r="C73" i="113"/>
  <c r="F67" i="43"/>
  <c r="D73" i="14"/>
  <c r="U23" i="3"/>
  <c r="U18" i="3"/>
  <c r="U17" i="3"/>
  <c r="U19" i="3"/>
  <c r="U21" i="3"/>
  <c r="U22" i="3"/>
  <c r="H66" i="43"/>
  <c r="H72" i="13"/>
  <c r="D67" i="43"/>
  <c r="E73" i="14"/>
  <c r="H73" i="14" s="1"/>
  <c r="H72" i="61"/>
  <c r="I65" i="89"/>
  <c r="F65" i="89"/>
  <c r="D65" i="89"/>
  <c r="K65" i="89"/>
  <c r="G65" i="89"/>
  <c r="H65" i="89"/>
  <c r="E65" i="89"/>
  <c r="X18" i="17"/>
  <c r="J65" i="89"/>
  <c r="C65" i="89"/>
  <c r="F53" i="67"/>
  <c r="C53" i="67"/>
  <c r="G53" i="67"/>
  <c r="E53" i="67"/>
  <c r="D53" i="67"/>
  <c r="H53" i="67"/>
  <c r="G78" i="67"/>
  <c r="R22" i="2"/>
  <c r="H78" i="67"/>
  <c r="J47" i="115"/>
  <c r="F65" i="118"/>
  <c r="X25" i="3"/>
  <c r="H131" i="18"/>
  <c r="D47" i="115"/>
  <c r="J8" i="116" s="1"/>
  <c r="E78" i="67"/>
  <c r="I53" i="108"/>
  <c r="W13" i="3"/>
  <c r="J25" i="108"/>
  <c r="AB24" i="2" s="1"/>
  <c r="L21" i="18"/>
  <c r="K47" i="71"/>
  <c r="H71" i="71" s="1"/>
  <c r="K69" i="71"/>
  <c r="I69" i="71"/>
  <c r="D69" i="71"/>
  <c r="F69" i="71"/>
  <c r="G69" i="71"/>
  <c r="H69" i="71"/>
  <c r="S22" i="17"/>
  <c r="G78" i="117"/>
  <c r="Y21" i="3"/>
  <c r="G65" i="118"/>
  <c r="K47" i="122"/>
  <c r="K71" i="122" s="1"/>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100" i="18"/>
  <c r="K100" i="18"/>
  <c r="D100" i="18"/>
  <c r="G100" i="18"/>
  <c r="E100" i="18"/>
  <c r="F100" i="18"/>
  <c r="H100" i="18"/>
  <c r="C73" i="108"/>
  <c r="D73" i="108"/>
  <c r="H73" i="108"/>
  <c r="F73" i="108"/>
  <c r="G73" i="108"/>
  <c r="E73" i="108"/>
  <c r="C78" i="117"/>
  <c r="C65" i="118"/>
  <c r="D73" i="113"/>
  <c r="D78" i="49"/>
  <c r="I100" i="18"/>
  <c r="I56" i="18"/>
  <c r="C79" i="59"/>
  <c r="F79" i="59"/>
  <c r="E79" i="59"/>
  <c r="G79" i="59"/>
  <c r="C78" i="67"/>
  <c r="H69" i="75"/>
  <c r="F20" i="3"/>
  <c r="F71" i="119"/>
  <c r="H47" i="115"/>
  <c r="H71" i="115" s="1"/>
  <c r="H65" i="118"/>
  <c r="E73" i="113"/>
  <c r="D65" i="14"/>
  <c r="H65" i="14" s="1"/>
  <c r="H68" i="15"/>
  <c r="H71" i="89"/>
  <c r="G71" i="89"/>
  <c r="E71" i="89"/>
  <c r="X24" i="17"/>
  <c r="C71" i="89"/>
  <c r="D71" i="89"/>
  <c r="J71" i="89"/>
  <c r="K71" i="89"/>
  <c r="F71" i="89"/>
  <c r="H70" i="5"/>
  <c r="C69" i="71"/>
  <c r="D71" i="119"/>
  <c r="K71" i="115"/>
  <c r="AD24" i="17"/>
  <c r="F71" i="115"/>
  <c r="H73" i="73"/>
  <c r="C73" i="73"/>
  <c r="D73" i="73"/>
  <c r="E73" i="73"/>
  <c r="F73" i="73"/>
  <c r="G73" i="73"/>
  <c r="K65" i="110"/>
  <c r="AC18" i="17"/>
  <c r="G53" i="14"/>
  <c r="C53" i="14"/>
  <c r="C80" i="14" s="1"/>
  <c r="F53" i="14"/>
  <c r="H53" i="14"/>
  <c r="C24" i="2" s="1"/>
  <c r="E53" i="14"/>
  <c r="E80" i="14" s="1"/>
  <c r="K25" i="3"/>
  <c r="K22" i="3"/>
  <c r="K19" i="3"/>
  <c r="F65" i="110"/>
  <c r="D73" i="61"/>
  <c r="G67" i="114"/>
  <c r="F67" i="78"/>
  <c r="E71" i="105"/>
  <c r="C59" i="18"/>
  <c r="I144" i="18"/>
  <c r="C144" i="18" s="1"/>
  <c r="F53" i="56"/>
  <c r="E53" i="56"/>
  <c r="D53" i="56"/>
  <c r="D80" i="56" s="1"/>
  <c r="C53" i="56"/>
  <c r="G67" i="43"/>
  <c r="C51" i="54"/>
  <c r="G51" i="54"/>
  <c r="D51" i="54"/>
  <c r="F51" i="54"/>
  <c r="E51" i="54"/>
  <c r="C80" i="79"/>
  <c r="L13" i="3"/>
  <c r="L21" i="3"/>
  <c r="G65" i="110"/>
  <c r="K21" i="3"/>
  <c r="K17" i="3"/>
  <c r="K20" i="3" s="1"/>
  <c r="H60" i="44"/>
  <c r="G60" i="44"/>
  <c r="D60" i="44"/>
  <c r="F60" i="44"/>
  <c r="C60" i="44"/>
  <c r="E60" i="44"/>
  <c r="H76" i="13"/>
  <c r="Y26" i="17"/>
  <c r="X20" i="3"/>
  <c r="H25" i="3"/>
  <c r="H19" i="3"/>
  <c r="H21" i="3"/>
  <c r="H22" i="3"/>
  <c r="H18" i="3"/>
  <c r="H20" i="3" s="1"/>
  <c r="H47" i="75"/>
  <c r="K47" i="75"/>
  <c r="I47" i="75"/>
  <c r="I71" i="75" s="1"/>
  <c r="E47" i="75"/>
  <c r="J47" i="75"/>
  <c r="C47" i="75"/>
  <c r="G47" i="75"/>
  <c r="F47" i="75"/>
  <c r="D47" i="75"/>
  <c r="D67" i="78"/>
  <c r="I71" i="105"/>
  <c r="C51" i="48"/>
  <c r="E51" i="48"/>
  <c r="D51" i="48"/>
  <c r="G51" i="48"/>
  <c r="E65" i="113"/>
  <c r="F73" i="49"/>
  <c r="C73" i="49"/>
  <c r="G73" i="49"/>
  <c r="N18" i="2"/>
  <c r="D73" i="49"/>
  <c r="E73" i="49"/>
  <c r="J102" i="18"/>
  <c r="K102" i="18"/>
  <c r="G102" i="18"/>
  <c r="H102" i="18"/>
  <c r="F102" i="18"/>
  <c r="I102" i="18"/>
  <c r="E102" i="18"/>
  <c r="D102" i="18"/>
  <c r="H69" i="56"/>
  <c r="C67" i="78"/>
  <c r="D65" i="110"/>
  <c r="I58" i="115"/>
  <c r="H64" i="34"/>
  <c r="H65" i="110"/>
  <c r="F131" i="18"/>
  <c r="G131" i="18"/>
  <c r="I131" i="18"/>
  <c r="AB24" i="17"/>
  <c r="AB26" i="17" s="1"/>
  <c r="K71" i="105"/>
  <c r="H71" i="105"/>
  <c r="H73" i="40"/>
  <c r="H73" i="56"/>
  <c r="F65" i="113"/>
  <c r="H36" i="54"/>
  <c r="I25" i="56"/>
  <c r="H53" i="56"/>
  <c r="O24" i="2" s="1"/>
  <c r="E131" i="18"/>
  <c r="I42" i="18"/>
  <c r="I24" i="44"/>
  <c r="H48" i="44"/>
  <c r="M13" i="3"/>
  <c r="M17" i="3" s="1"/>
  <c r="L4" i="18"/>
  <c r="F73" i="32"/>
  <c r="K73" i="32"/>
  <c r="C73" i="32"/>
  <c r="I73" i="32"/>
  <c r="L23" i="32"/>
  <c r="H73" i="32"/>
  <c r="G73" i="32"/>
  <c r="J73" i="32"/>
  <c r="E73" i="32"/>
  <c r="I65" i="110"/>
  <c r="L22" i="3"/>
  <c r="C58" i="115"/>
  <c r="J58" i="115"/>
  <c r="D65" i="118"/>
  <c r="C67" i="114"/>
  <c r="H68" i="5"/>
  <c r="L24" i="26"/>
  <c r="L10" i="18"/>
  <c r="D129" i="18"/>
  <c r="C129" i="18" s="1"/>
  <c r="C44" i="18"/>
  <c r="G65" i="5"/>
  <c r="E65" i="5"/>
  <c r="L11" i="2"/>
  <c r="D65" i="5"/>
  <c r="C65" i="5"/>
  <c r="D79" i="33"/>
  <c r="L22" i="2"/>
  <c r="D78" i="5"/>
  <c r="F78" i="5"/>
  <c r="C78" i="5"/>
  <c r="G78" i="5"/>
  <c r="E78" i="5"/>
  <c r="N13" i="3"/>
  <c r="N18" i="3" s="1"/>
  <c r="H53" i="4"/>
  <c r="F80" i="4" s="1"/>
  <c r="I25" i="4"/>
  <c r="C79" i="34"/>
  <c r="E79" i="34"/>
  <c r="G79" i="34"/>
  <c r="F79" i="34"/>
  <c r="I52" i="18"/>
  <c r="I25" i="34"/>
  <c r="H44" i="48"/>
  <c r="H60" i="43"/>
  <c r="C60" i="43"/>
  <c r="D60" i="43"/>
  <c r="F60" i="43"/>
  <c r="E60" i="43"/>
  <c r="G60" i="43"/>
  <c r="D65" i="113"/>
  <c r="H72" i="5"/>
  <c r="C65" i="110"/>
  <c r="O26" i="17"/>
  <c r="P26" i="17"/>
  <c r="J65" i="110"/>
  <c r="E67" i="114"/>
  <c r="T13" i="3"/>
  <c r="I53" i="79"/>
  <c r="H80" i="79" s="1"/>
  <c r="J25" i="79"/>
  <c r="H77" i="5"/>
  <c r="G79" i="33"/>
  <c r="I53" i="18"/>
  <c r="I25" i="33"/>
  <c r="F79" i="33"/>
  <c r="C79" i="33"/>
  <c r="E67" i="78"/>
  <c r="E53" i="49"/>
  <c r="G53" i="49"/>
  <c r="F53" i="49"/>
  <c r="C53" i="49"/>
  <c r="M18" i="2"/>
  <c r="E73" i="4"/>
  <c r="F73" i="4"/>
  <c r="C73" i="4"/>
  <c r="G73" i="4"/>
  <c r="D73" i="4"/>
  <c r="D131" i="18"/>
  <c r="C46" i="18"/>
  <c r="I24" i="43"/>
  <c r="I43" i="18"/>
  <c r="H48" i="43"/>
  <c r="H73" i="43" s="1"/>
  <c r="C48" i="43"/>
  <c r="F48" i="43"/>
  <c r="D48" i="43"/>
  <c r="E48" i="43"/>
  <c r="E73" i="43" s="1"/>
  <c r="C65" i="113"/>
  <c r="E47" i="115"/>
  <c r="E65" i="110"/>
  <c r="G53" i="56"/>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W26" i="17" s="1"/>
  <c r="G71" i="88"/>
  <c r="D71" i="88"/>
  <c r="K71" i="88"/>
  <c r="H71" i="88"/>
  <c r="I71" i="88"/>
  <c r="J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4" i="18"/>
  <c r="D79" i="48"/>
  <c r="G79" i="48"/>
  <c r="C79" i="48"/>
  <c r="F73" i="125"/>
  <c r="J47" i="126"/>
  <c r="F47" i="126"/>
  <c r="C47" i="126"/>
  <c r="E47" i="126"/>
  <c r="H47" i="126"/>
  <c r="G47" i="126"/>
  <c r="I47" i="126"/>
  <c r="J29" i="116"/>
  <c r="J71" i="115"/>
  <c r="G73" i="61"/>
  <c r="D60" i="119"/>
  <c r="E65" i="121"/>
  <c r="AC24" i="17"/>
  <c r="AD26" i="17" s="1"/>
  <c r="J71" i="110"/>
  <c r="K71" i="110"/>
  <c r="D71" i="110"/>
  <c r="E71" i="110"/>
  <c r="D78" i="121"/>
  <c r="H60" i="4"/>
  <c r="C105" i="18"/>
  <c r="K47" i="118"/>
  <c r="K34" i="22"/>
  <c r="L11" i="17" s="1"/>
  <c r="D73" i="121"/>
  <c r="J47" i="122"/>
  <c r="F47" i="122"/>
  <c r="R26" i="17"/>
  <c r="G60" i="119"/>
  <c r="H60" i="119"/>
  <c r="C71" i="73"/>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48" i="18"/>
  <c r="K58" i="115"/>
  <c r="AD11" i="17"/>
  <c r="C65" i="121"/>
  <c r="G73" i="127"/>
  <c r="D53" i="121"/>
  <c r="G53" i="121"/>
  <c r="E53" i="121"/>
  <c r="L101" i="18"/>
  <c r="C101" i="18" s="1"/>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G71" i="110" l="1"/>
  <c r="H67" i="43"/>
  <c r="G80" i="67"/>
  <c r="H79" i="34"/>
  <c r="AE24" i="17"/>
  <c r="AE26" i="17" s="1"/>
  <c r="H71" i="110"/>
  <c r="F80" i="61"/>
  <c r="G80" i="56"/>
  <c r="C71" i="75"/>
  <c r="C80" i="67"/>
  <c r="H65" i="5"/>
  <c r="U20" i="3"/>
  <c r="U25" i="3"/>
  <c r="D71" i="115"/>
  <c r="D80" i="67"/>
  <c r="F71" i="75"/>
  <c r="E80" i="67"/>
  <c r="I71" i="110"/>
  <c r="E80" i="61"/>
  <c r="F80" i="67"/>
  <c r="C131" i="18"/>
  <c r="AA26" i="17"/>
  <c r="X26" i="17"/>
  <c r="H78" i="49"/>
  <c r="L106" i="18"/>
  <c r="C106" i="18" s="1"/>
  <c r="C21" i="18"/>
  <c r="F73" i="43"/>
  <c r="H73" i="49"/>
  <c r="D80" i="14"/>
  <c r="H79" i="59"/>
  <c r="G80" i="121"/>
  <c r="H73" i="61"/>
  <c r="D80" i="117"/>
  <c r="D71" i="75"/>
  <c r="I141" i="18"/>
  <c r="C141" i="18" s="1"/>
  <c r="C56"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89" i="18"/>
  <c r="C89" i="18" s="1"/>
  <c r="D80" i="121"/>
  <c r="F71" i="110"/>
  <c r="D73" i="43"/>
  <c r="E71" i="75"/>
  <c r="L19" i="3"/>
  <c r="L18" i="3"/>
  <c r="L17" i="3"/>
  <c r="L25" i="3"/>
  <c r="C80" i="56"/>
  <c r="G73" i="43"/>
  <c r="C80" i="121"/>
  <c r="O25" i="3"/>
  <c r="O17" i="3"/>
  <c r="O21" i="3"/>
  <c r="O18" i="3"/>
  <c r="O19" i="3"/>
  <c r="L102" i="18"/>
  <c r="C102" i="18" s="1"/>
  <c r="C17" i="18"/>
  <c r="L90" i="18"/>
  <c r="C90" i="18" s="1"/>
  <c r="C5" i="18"/>
  <c r="C73" i="43"/>
  <c r="H73" i="4"/>
  <c r="I80" i="79"/>
  <c r="T24" i="2"/>
  <c r="G80" i="79"/>
  <c r="F80" i="79"/>
  <c r="H78" i="5"/>
  <c r="H73" i="44"/>
  <c r="F73" i="44"/>
  <c r="G73" i="44"/>
  <c r="D73" i="44"/>
  <c r="E73" i="44"/>
  <c r="C73" i="44"/>
  <c r="D80" i="79"/>
  <c r="T24" i="17"/>
  <c r="K71" i="75"/>
  <c r="E80" i="56"/>
  <c r="L91" i="18"/>
  <c r="C91" i="18" s="1"/>
  <c r="C6" i="18"/>
  <c r="H79" i="33"/>
  <c r="T21" i="3"/>
  <c r="T23" i="3"/>
  <c r="T22" i="3"/>
  <c r="T19" i="3"/>
  <c r="T18" i="3"/>
  <c r="T17" i="3"/>
  <c r="M24" i="2"/>
  <c r="D80" i="4"/>
  <c r="G80" i="4"/>
  <c r="E80" i="4"/>
  <c r="E80" i="79"/>
  <c r="H71" i="75"/>
  <c r="F80" i="56"/>
  <c r="F80" i="14"/>
  <c r="AB25" i="3"/>
  <c r="M22" i="3"/>
  <c r="M25" i="3"/>
  <c r="M18" i="3"/>
  <c r="F24" i="112"/>
  <c r="I128" i="18"/>
  <c r="C128" i="18" s="1"/>
  <c r="C43" i="18"/>
  <c r="C10" i="18"/>
  <c r="L95" i="18"/>
  <c r="C95" i="18" s="1"/>
  <c r="C42" i="18"/>
  <c r="I127" i="18"/>
  <c r="C127" i="18" s="1"/>
  <c r="Z26" i="17"/>
  <c r="Y25" i="3"/>
  <c r="AC26" i="17"/>
  <c r="D80" i="61"/>
  <c r="E71" i="115"/>
  <c r="C16" i="116"/>
  <c r="F24" i="116" s="1"/>
  <c r="C52" i="18"/>
  <c r="I137" i="18"/>
  <c r="C137" i="18" s="1"/>
  <c r="N17" i="3"/>
  <c r="N22" i="3"/>
  <c r="N25" i="3"/>
  <c r="N19" i="3"/>
  <c r="N21" i="3"/>
  <c r="M19" i="3"/>
  <c r="G71" i="75"/>
  <c r="G80" i="14"/>
  <c r="E80" i="121"/>
  <c r="C71" i="110"/>
  <c r="I138" i="18"/>
  <c r="C138" i="18" s="1"/>
  <c r="C53" i="18"/>
  <c r="M21" i="3"/>
  <c r="H51" i="54"/>
  <c r="C80" i="4"/>
  <c r="K136" i="22"/>
  <c r="Z18" i="3"/>
  <c r="Z17" i="3"/>
  <c r="Z21" i="3"/>
  <c r="Z22" i="3"/>
  <c r="Z19" i="3"/>
  <c r="E71" i="122"/>
  <c r="C16" i="120"/>
  <c r="G5" i="128"/>
  <c r="C71" i="126"/>
  <c r="I139" i="18"/>
  <c r="C139" i="18" s="1"/>
  <c r="C54"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03" i="18"/>
  <c r="C103" i="18" s="1"/>
  <c r="H73" i="5"/>
  <c r="G80" i="117"/>
  <c r="C80" i="49"/>
  <c r="N24" i="2"/>
  <c r="E80" i="49"/>
  <c r="D80" i="49"/>
  <c r="F80" i="49"/>
  <c r="G80" i="49"/>
  <c r="D46" i="124"/>
  <c r="H71" i="118"/>
  <c r="K47" i="22"/>
  <c r="L24" i="17" s="1"/>
  <c r="H78" i="13"/>
  <c r="E80" i="5"/>
  <c r="L24" i="2"/>
  <c r="G80" i="5"/>
  <c r="F80" i="5"/>
  <c r="D80" i="5"/>
  <c r="C80" i="5"/>
  <c r="C15" i="18"/>
  <c r="L100" i="18"/>
  <c r="C100" i="18" s="1"/>
  <c r="E80" i="117"/>
  <c r="H65" i="13"/>
  <c r="C31" i="128"/>
  <c r="I71" i="126"/>
  <c r="AA21" i="3"/>
  <c r="G80" i="61"/>
  <c r="G41" i="124"/>
  <c r="G71" i="118"/>
  <c r="F71" i="118"/>
  <c r="J38" i="124"/>
  <c r="I133" i="18"/>
  <c r="C133" i="18" s="1"/>
  <c r="C48"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A20" i="3" l="1"/>
  <c r="O20" i="3"/>
  <c r="AG26" i="17"/>
  <c r="AH26" i="17"/>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<sst xmlns="http://schemas.openxmlformats.org/spreadsheetml/2006/main" count="8872" uniqueCount="1356">
  <si>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</si>
  <si>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</si>
  <si>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</si>
  <si>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</si>
  <si>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</si>
  <si>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</si>
  <si>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</si>
  <si>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</si>
  <si>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</si>
  <si>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</si>
  <si>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</si>
  <si>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</si>
  <si>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</si>
  <si>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</si>
  <si>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</si>
  <si>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</si>
  <si>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</si>
  <si>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</si>
  <si>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</si>
  <si>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</si>
  <si>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</si>
  <si>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</si>
  <si>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</si>
  <si>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</si>
  <si>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</si>
  <si>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</si>
  <si>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</si>
  <si>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</si>
  <si>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</si>
  <si>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</si>
  <si>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</si>
  <si>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</si>
  <si>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</si>
  <si>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</si>
  <si>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</si>
  <si>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</si>
  <si>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</si>
  <si>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</si>
  <si>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</si>
  <si>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</si>
  <si>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</si>
  <si>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</si>
  <si>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</si>
  <si>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</si>
  <si>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</si>
  <si>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</si>
  <si>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</si>
  <si>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</si>
  <si>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</si>
  <si>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</si>
  <si>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</si>
  <si>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</si>
  <si>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</si>
  <si>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</si>
  <si>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</si>
  <si>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</si>
  <si>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</si>
  <si>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</si>
  <si>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</si>
  <si>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</si>
  <si>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</si>
  <si>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</si>
  <si>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</si>
  <si>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</si>
  <si>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</si>
  <si>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</si>
  <si>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</si>
  <si>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</si>
  <si>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</si>
  <si>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</si>
  <si>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</si>
  <si>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</si>
  <si>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</si>
  <si>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</si>
  <si>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</si>
  <si>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</si>
  <si>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</si>
  <si>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</si>
  <si>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</si>
  <si>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</si>
  <si>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</si>
  <si>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</si>
  <si>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</si>
  <si>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</si>
  <si>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</si>
  <si>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</si>
  <si>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</si>
  <si>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</si>
  <si>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</si>
  <si>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</si>
  <si>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</si>
  <si>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</si>
  <si>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</si>
  <si>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</si>
  <si>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</si>
  <si>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</si>
  <si>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</si>
  <si>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</si>
  <si>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</si>
  <si>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</si>
  <si>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</si>
  <si>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</si>
  <si>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</si>
  <si>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</si>
  <si>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</si>
  <si>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</si>
  <si>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</si>
  <si>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</si>
  <si>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</si>
  <si>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</si>
  <si>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</si>
  <si>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</si>
  <si>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</si>
  <si>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</si>
  <si>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</si>
  <si>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</si>
  <si>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</si>
  <si>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</si>
  <si>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</si>
  <si>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</si>
  <si>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</si>
  <si>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</si>
  <si>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</si>
  <si>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</si>
  <si>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</si>
  <si>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</si>
  <si>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</si>
  <si>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</si>
  <si>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</si>
  <si>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</si>
  <si>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</si>
  <si>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</si>
  <si>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</si>
  <si>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</si>
  <si>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</si>
  <si>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</si>
  <si>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</si>
  <si>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</si>
  <si>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</si>
  <si>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</si>
  <si>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</si>
  <si>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</si>
  <si>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</si>
  <si>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</si>
  <si>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</si>
  <si>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</si>
  <si>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</si>
  <si>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</si>
  <si>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</si>
  <si>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</si>
  <si>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</si>
  <si>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</si>
  <si>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</si>
  <si>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</si>
  <si>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</si>
  <si>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</si>
  <si>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</si>
  <si>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</si>
  <si>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</si>
  <si>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</si>
  <si>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</si>
  <si>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</si>
  <si>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</si>
  <si>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</si>
  <si>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</si>
  <si>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</si>
  <si>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</si>
  <si>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</si>
  <si>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</si>
  <si>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</si>
  <si>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</si>
  <si>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</si>
  <si>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</si>
  <si>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</si>
  <si>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</si>
  <si>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</si>
  <si>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</si>
  <si>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</si>
  <si>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</si>
  <si>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</si>
  <si>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</si>
  <si>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</si>
  <si>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</si>
  <si>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</si>
  <si>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</si>
  <si>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</si>
  <si>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</si>
  <si>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</si>
  <si>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</si>
  <si>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</si>
  <si>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</si>
  <si>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</si>
  <si>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</si>
  <si>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</si>
  <si>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</si>
  <si>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</si>
  <si>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</si>
  <si>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</si>
  <si>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</si>
  <si>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</si>
  <si>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</si>
  <si>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</si>
  <si>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</si>
  <si>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</si>
  <si>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</si>
  <si>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</si>
  <si>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</si>
  <si>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</si>
  <si>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</si>
  <si>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</si>
  <si>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</si>
  <si>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</si>
  <si>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</si>
  <si>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</si>
  <si>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</si>
  <si>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</si>
  <si>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</si>
  <si>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</si>
  <si>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</si>
  <si>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</si>
  <si>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</si>
  <si>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</si>
  <si>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</si>
  <si>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</si>
  <si>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</si>
  <si>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</si>
  <si>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</si>
  <si>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</si>
  <si>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</si>
  <si>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</si>
  <si>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</si>
  <si>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</si>
  <si>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</si>
  <si>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</si>
  <si>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</si>
  <si>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</si>
  <si>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</si>
  <si>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</si>
  <si>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</si>
  <si>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</si>
  <si>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</si>
  <si>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</si>
  <si>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</si>
  <si>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</si>
  <si>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</si>
  <si>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</si>
  <si>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</si>
  <si>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</si>
  <si>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</si>
  <si>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</si>
  <si>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</si>
  <si>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</si>
  <si>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</si>
  <si>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</si>
  <si>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</si>
  <si>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</si>
  <si>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</si>
  <si>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</si>
  <si>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</si>
  <si>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</si>
  <si>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</si>
  <si>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</si>
  <si>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</si>
  <si>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</si>
  <si>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</si>
  <si>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</si>
  <si>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</si>
  <si>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</si>
  <si>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</si>
  <si>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</si>
  <si>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</si>
  <si>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</si>
  <si>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</si>
  <si>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</si>
  <si>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</si>
  <si>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</si>
  <si>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</si>
  <si>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</si>
  <si>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</si>
  <si>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</si>
  <si>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</si>
  <si>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</si>
  <si>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</si>
  <si>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</si>
  <si>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</si>
  <si>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</si>
  <si>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</si>
  <si>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</si>
  <si>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</si>
  <si>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</si>
  <si>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</si>
  <si>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</si>
  <si>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</si>
  <si>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</si>
  <si>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</si>
  <si>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</si>
  <si>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</si>
  <si>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</si>
  <si>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</si>
  <si>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</si>
  <si>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</si>
  <si>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</si>
  <si>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</si>
  <si>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</si>
  <si>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</si>
  <si>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</si>
  <si>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</si>
  <si>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</si>
  <si>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</si>
  <si>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</si>
  <si>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</si>
  <si>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</si>
  <si>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</si>
  <si>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</si>
  <si>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</si>
  <si>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</si>
  <si>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</si>
  <si>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</si>
  <si>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</si>
  <si>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</si>
  <si>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</si>
  <si>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</si>
  <si>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</si>
  <si>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</si>
  <si>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</si>
  <si>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</si>
  <si>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</si>
  <si>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</si>
  <si>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</si>
  <si>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</si>
  <si>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</si>
  <si>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</si>
  <si>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</si>
  <si>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</si>
  <si>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</si>
  <si>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</si>
  <si>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</si>
  <si>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</si>
  <si>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</si>
  <si>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</si>
  <si>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</si>
  <si>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</si>
  <si>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</si>
  <si>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</si>
  <si>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</si>
  <si>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</si>
  <si>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</si>
  <si>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</si>
  <si>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</si>
  <si>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</si>
  <si>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</si>
  <si>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</si>
  <si>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</si>
  <si>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</si>
  <si>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</si>
  <si>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</si>
  <si>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</si>
  <si>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</si>
  <si>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</si>
  <si>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</si>
  <si>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</si>
  <si>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</si>
  <si>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</si>
  <si>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</si>
  <si>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</si>
  <si>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</si>
  <si>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</si>
  <si>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</si>
  <si>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</si>
  <si>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</si>
  <si>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</si>
  <si>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</si>
  <si>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</si>
  <si>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</si>
  <si>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</si>
  <si>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</si>
  <si>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</si>
  <si>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</si>
  <si>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</si>
  <si>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</si>
  <si>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</si>
  <si>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</si>
  <si>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</si>
  <si>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</si>
  <si>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</si>
  <si>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</si>
  <si>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</si>
  <si>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</si>
  <si>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</si>
  <si>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</si>
  <si>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</si>
  <si>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</si>
  <si>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</si>
  <si>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</si>
  <si>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</si>
  <si>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</si>
  <si>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</si>
  <si>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</si>
  <si>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</si>
  <si>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</si>
  <si>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</si>
  <si>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</si>
  <si>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</si>
  <si>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</si>
  <si>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</si>
  <si>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</si>
  <si>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</si>
  <si>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</si>
  <si>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</si>
  <si>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</si>
  <si>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</si>
  <si>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</si>
  <si>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</si>
  <si>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</si>
  <si>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</si>
  <si>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</si>
  <si>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</si>
  <si>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</si>
  <si>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</si>
  <si>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</si>
  <si>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</si>
  <si>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</si>
  <si>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</si>
  <si>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</si>
  <si>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</si>
  <si>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</si>
  <si>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</si>
  <si>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</si>
  <si>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</si>
  <si>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</si>
  <si>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</si>
  <si>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</si>
  <si>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</si>
  <si>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</si>
  <si>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</si>
  <si>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</si>
  <si>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</si>
  <si>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</si>
  <si>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</si>
  <si>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</si>
  <si>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</si>
  <si>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</si>
  <si>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</si>
  <si>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</si>
  <si>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</si>
  <si>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</si>
  <si>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</si>
  <si>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</si>
  <si>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</si>
  <si>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</si>
  <si>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</si>
  <si>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</si>
  <si>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</si>
  <si>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</si>
  <si>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</si>
  <si>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</si>
  <si>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</si>
  <si>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</si>
  <si>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</si>
  <si>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</si>
  <si>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</si>
  <si>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</si>
  <si>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</si>
  <si>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</si>
  <si>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</si>
  <si>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</si>
  <si>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</si>
  <si>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</si>
  <si>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</si>
  <si>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</si>
  <si>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</si>
  <si>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</si>
  <si>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</si>
  <si>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</si>
  <si>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</si>
  <si>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</si>
  <si>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</si>
  <si>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</si>
  <si>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</si>
  <si>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</si>
  <si>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</si>
  <si>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</si>
  <si>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</si>
  <si>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</si>
  <si>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</si>
  <si>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</si>
  <si>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</si>
  <si>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</si>
  <si>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</si>
  <si>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</si>
  <si>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</si>
  <si>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</si>
  <si>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</si>
  <si>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</si>
  <si>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</si>
  <si>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</si>
  <si>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</si>
  <si>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</si>
  <si>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</si>
  <si>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</si>
  <si>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</si>
  <si>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</si>
  <si>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</si>
  <si>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</si>
  <si>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</si>
  <si>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</si>
  <si>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</si>
  <si>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</si>
  <si>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</si>
  <si>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</si>
  <si>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</si>
  <si>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</si>
  <si>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</si>
  <si>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</si>
  <si>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</si>
  <si>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</si>
  <si>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</si>
  <si>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</si>
  <si>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</si>
  <si>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</si>
  <si>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</si>
  <si>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</si>
  <si>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</si>
  <si>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</si>
  <si>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</si>
  <si>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</si>
  <si>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</si>
  <si>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</si>
  <si>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</si>
  <si>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</si>
  <si>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</si>
  <si>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</si>
  <si>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</si>
  <si>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</si>
  <si>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</si>
  <si>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</si>
  <si>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</si>
  <si>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</si>
  <si>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</si>
  <si>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</si>
  <si>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</si>
  <si>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</si>
  <si>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</si>
  <si>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</si>
  <si>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</si>
  <si>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</si>
  <si>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</si>
  <si>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</si>
  <si>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</si>
  <si>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</si>
  <si>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</si>
  <si>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</si>
  <si>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</si>
  <si>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</si>
  <si>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</si>
  <si>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</si>
  <si>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</si>
  <si>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</si>
  <si>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</si>
  <si>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</si>
  <si>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</si>
  <si>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</si>
  <si>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</si>
  <si>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</si>
  <si>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</si>
  <si>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</si>
  <si>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</si>
  <si>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</si>
  <si>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</si>
  <si>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</si>
  <si>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</si>
  <si>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</si>
  <si>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</si>
  <si>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</si>
  <si>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</si>
  <si>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</si>
  <si>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</si>
  <si>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</si>
  <si>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</si>
  <si>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</si>
  <si>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</si>
  <si>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</si>
  <si>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</si>
  <si>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</si>
  <si>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</si>
  <si>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</si>
  <si>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</si>
  <si>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</si>
  <si>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</si>
  <si>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</si>
  <si>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</si>
  <si>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</si>
  <si>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</si>
  <si>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</si>
  <si>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</si>
  <si>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</si>
  <si>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</si>
  <si>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</si>
  <si>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</si>
  <si>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</si>
  <si>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</si>
  <si>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</si>
  <si>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</si>
  <si>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</si>
  <si>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</si>
  <si>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</si>
  <si>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</si>
  <si>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</si>
  <si>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</si>
  <si>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</si>
  <si>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</si>
  <si>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</si>
  <si>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</si>
  <si>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</si>
  <si>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</si>
  <si>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</si>
  <si>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</si>
  <si>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</si>
  <si>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</si>
  <si>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</si>
  <si>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</si>
  <si>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</si>
  <si>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</si>
  <si>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</si>
  <si>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</si>
  <si>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</si>
  <si>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</si>
  <si>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</si>
  <si>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</si>
  <si>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</si>
  <si>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</si>
  <si>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</si>
  <si>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</si>
  <si>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</si>
  <si>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</si>
  <si>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</si>
  <si>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</si>
  <si>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</si>
  <si>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</si>
  <si>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</si>
  <si>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</si>
  <si>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</si>
  <si>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</si>
  <si>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</si>
  <si>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</si>
  <si>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</si>
  <si>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</si>
  <si>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</si>
  <si>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</si>
  <si>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</si>
  <si>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</si>
  <si>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</si>
  <si>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</si>
  <si>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</si>
  <si>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</si>
  <si>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</si>
  <si>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</si>
  <si>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</si>
  <si>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</si>
  <si>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</si>
  <si>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</si>
  <si>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</si>
  <si>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</si>
  <si>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</si>
  <si>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</si>
  <si>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</si>
  <si>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</si>
  <si>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</si>
  <si>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</si>
  <si>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</si>
  <si>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</si>
  <si>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</si>
  <si>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</si>
  <si>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</si>
  <si>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</si>
  <si>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</si>
  <si>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</si>
  <si>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</si>
  <si>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</si>
  <si>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</si>
  <si>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</si>
  <si>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</si>
  <si>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</si>
  <si>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</si>
  <si>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</si>
  <si>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</si>
  <si>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</si>
  <si>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</si>
  <si>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</si>
  <si>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</si>
  <si>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</si>
  <si>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</si>
  <si>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</si>
  <si>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</si>
  <si>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</si>
  <si>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</si>
  <si>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</si>
  <si>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</si>
  <si>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</si>
  <si>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</si>
  <si>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</si>
  <si>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</si>
  <si>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</si>
  <si>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</si>
  <si>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</si>
  <si>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</si>
  <si>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</si>
  <si>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</si>
  <si>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</si>
  <si>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</si>
  <si>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</si>
  <si>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</si>
  <si>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</si>
  <si>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</si>
  <si>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</si>
  <si>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</si>
  <si>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</si>
  <si>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</si>
  <si>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</si>
  <si>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</si>
  <si>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</si>
  <si>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</si>
  <si>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</si>
  <si>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</si>
  <si>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</si>
  <si>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</si>
  <si>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</si>
  <si>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</si>
  <si>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</si>
  <si>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</si>
  <si>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</si>
  <si>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</si>
  <si>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</si>
  <si>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</si>
  <si>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</si>
  <si>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</si>
  <si>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</si>
  <si>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</si>
  <si>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</si>
  <si>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</si>
  <si>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</si>
  <si>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</si>
  <si>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</si>
  <si>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</si>
  <si>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</si>
  <si>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</si>
  <si>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</si>
  <si>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</si>
  <si>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</si>
  <si>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</si>
  <si>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</si>
  <si>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</si>
  <si>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</si>
  <si>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</si>
  <si>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</si>
  <si>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</si>
  <si>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</si>
  <si>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</si>
  <si>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</si>
  <si>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</si>
  <si>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</si>
  <si>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</si>
  <si>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</si>
  <si>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</si>
  <si>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</si>
  <si>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</si>
  <si>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</si>
  <si>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</si>
  <si>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</si>
  <si>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</si>
  <si>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</si>
  <si>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</si>
  <si>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</si>
  <si>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</si>
  <si>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</si>
  <si>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</si>
  <si>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</si>
  <si>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</si>
  <si>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</si>
  <si>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</si>
  <si>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</si>
  <si>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</si>
  <si>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</si>
  <si>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</si>
  <si>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</si>
  <si>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</si>
  <si>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</si>
  <si>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</si>
  <si>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</si>
  <si>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</si>
  <si>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</si>
  <si>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</si>
  <si>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</si>
  <si>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</si>
  <si>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</si>
  <si>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</si>
  <si>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</si>
  <si>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</si>
  <si>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</si>
  <si>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</si>
  <si>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</si>
  <si>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</si>
  <si>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</si>
  <si>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</si>
  <si>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</si>
  <si>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</si>
  <si>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</si>
  <si>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</si>
  <si>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</si>
  <si>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</si>
  <si>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</si>
  <si>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</si>
  <si>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</si>
  <si>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</si>
  <si>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</si>
  <si>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</si>
  <si>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</si>
  <si>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</si>
  <si>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</si>
  <si>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</si>
  <si>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</si>
  <si>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</si>
  <si>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</si>
  <si>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</si>
  <si>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</si>
  <si>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</si>
  <si>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</si>
  <si>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</si>
  <si>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</si>
  <si>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</si>
  <si>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</si>
  <si>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</si>
  <si>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</si>
  <si>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</si>
  <si>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</si>
  <si>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</si>
  <si>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</si>
  <si>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</si>
  <si>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</si>
  <si>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</si>
  <si>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</si>
  <si>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</si>
  <si>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</si>
  <si>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</si>
  <si>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</si>
  <si>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</si>
  <si>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</si>
  <si>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</si>
  <si>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</si>
  <si>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</si>
  <si>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</si>
  <si>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</si>
  <si>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</si>
  <si>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</si>
  <si>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</si>
  <si>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</si>
  <si>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</si>
  <si>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</si>
  <si>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</si>
  <si>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</si>
  <si>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</si>
  <si>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</si>
  <si>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</si>
  <si>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</si>
  <si>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</si>
  <si>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</si>
  <si>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</si>
  <si>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</si>
  <si>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</si>
  <si>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</si>
  <si>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</si>
  <si>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</si>
  <si>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</si>
  <si>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</si>
  <si>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</si>
  <si>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</si>
  <si>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</si>
  <si>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</si>
  <si>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</si>
  <si>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</si>
  <si>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</si>
  <si>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</si>
  <si>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</si>
  <si>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</si>
  <si>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</si>
  <si>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</si>
  <si>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</si>
  <si>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</si>
  <si>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</si>
  <si>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</si>
  <si>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</si>
  <si>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</si>
  <si>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</si>
  <si>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</si>
  <si>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</si>
  <si>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</si>
  <si>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</si>
  <si>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</si>
  <si>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</si>
  <si>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</si>
  <si>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</si>
  <si>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</si>
  <si>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</si>
  <si>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</si>
  <si>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</si>
  <si>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</si>
  <si>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</si>
  <si>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</si>
  <si>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</si>
  <si>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</si>
  <si>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</si>
  <si>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</si>
  <si>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</si>
  <si>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</si>
  <si>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</si>
  <si>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</si>
  <si>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</si>
  <si>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</si>
  <si>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</si>
  <si>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</si>
  <si>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</si>
  <si>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</si>
  <si>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</si>
  <si>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</si>
  <si>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</si>
  <si>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</si>
  <si>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</si>
  <si>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</si>
  <si>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</si>
  <si>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</si>
  <si>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</si>
  <si>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</si>
  <si>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</si>
  <si>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</si>
  <si>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</si>
  <si>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</si>
  <si>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</si>
  <si>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</si>
  <si>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</si>
  <si>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</si>
  <si>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</si>
  <si>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</si>
  <si>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</si>
  <si>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</si>
  <si>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</si>
  <si>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</si>
  <si>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</si>
  <si>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</si>
  <si>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</si>
  <si>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</si>
  <si>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</si>
  <si>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</si>
  <si>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</si>
  <si>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</si>
  <si>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</si>
  <si>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</si>
  <si>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</si>
  <si>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</si>
  <si>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</si>
  <si>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</si>
  <si>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</si>
  <si>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</si>
  <si>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</si>
  <si>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</si>
  <si>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</si>
  <si>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</si>
  <si>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</si>
  <si>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</si>
  <si>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</si>
  <si>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</si>
  <si>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</si>
  <si>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</si>
  <si>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</si>
  <si>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</si>
  <si>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</si>
  <si>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</si>
  <si>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</si>
  <si>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</si>
  <si>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</si>
  <si>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</si>
  <si>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</si>
  <si>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</si>
  <si>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</si>
  <si>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</si>
  <si>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</si>
  <si>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</si>
  <si>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</si>
  <si>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</si>
  <si>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</si>
  <si>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</si>
  <si>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</si>
  <si>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</si>
  <si>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</si>
  <si>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</si>
  <si>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</si>
  <si>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</si>
  <si>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</si>
  <si>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</si>
  <si>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</si>
  <si>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</si>
  <si>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</si>
  <si>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</si>
  <si>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</si>
  <si>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</si>
  <si>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</si>
  <si>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</si>
  <si>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</si>
  <si>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</si>
  <si>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</si>
  <si>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</si>
  <si>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</si>
  <si>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</si>
  <si>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</si>
  <si>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</si>
  <si>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</si>
  <si>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</si>
  <si>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</si>
  <si>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</si>
  <si>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</si>
  <si>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</si>
  <si>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</si>
  <si>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</si>
  <si>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</si>
  <si>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</si>
  <si>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</si>
  <si>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</si>
  <si>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</si>
  <si>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</si>
  <si>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</si>
  <si>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</si>
  <si>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</si>
  <si>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</si>
  <si>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</si>
  <si>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</si>
  <si>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</si>
  <si>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</si>
  <si>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</si>
  <si>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</si>
  <si>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</si>
  <si>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</si>
  <si>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</si>
  <si>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</si>
  <si>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</si>
  <si>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</si>
  <si>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</si>
  <si>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</si>
  <si>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</si>
  <si>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</si>
  <si>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</si>
  <si>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</si>
  <si>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</si>
  <si>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</si>
  <si>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</si>
  <si>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</si>
  <si>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</si>
  <si>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</si>
  <si>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</si>
  <si>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</si>
  <si>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</si>
  <si>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</si>
  <si>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</si>
  <si>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</si>
  <si>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</si>
  <si>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</si>
  <si>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</si>
  <si>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</si>
  <si>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</si>
  <si>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</si>
  <si>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</si>
  <si>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</si>
  <si>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</si>
  <si>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</si>
  <si>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</si>
  <si>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</si>
  <si>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</si>
  <si>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</si>
  <si>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</si>
  <si>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</si>
  <si>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</si>
  <si>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</si>
  <si>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</si>
  <si>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</si>
  <si>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</si>
  <si>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</si>
  <si>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</si>
  <si>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</si>
  <si>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</si>
  <si>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</si>
  <si>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</si>
  <si>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</si>
  <si>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</si>
  <si>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</si>
  <si>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</si>
  <si>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</si>
  <si>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</si>
  <si>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</si>
  <si>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</si>
  <si>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</si>
  <si>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</si>
  <si>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</si>
  <si>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</si>
  <si>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</si>
  <si>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</si>
  <si>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</si>
  <si>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</si>
  <si>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</si>
  <si>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</si>
  <si>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</si>
  <si>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</si>
  <si>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</si>
  <si>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</si>
  <si>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</si>
  <si>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</si>
  <si>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</si>
  <si>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</si>
  <si>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</si>
  <si>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</si>
  <si>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</si>
  <si>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</si>
  <si>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</si>
  <si>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</si>
  <si>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</si>
  <si>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</si>
  <si>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</si>
  <si>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</si>
  <si>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</si>
  <si>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</si>
  <si>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</si>
  <si>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</si>
  <si>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</si>
  <si>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</si>
  <si>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</si>
  <si>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</si>
  <si>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</si>
  <si>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</si>
  <si>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</si>
  <si>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</si>
  <si>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</si>
  <si>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</si>
  <si>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</si>
  <si>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</si>
  <si>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</si>
  <si>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</si>
  <si>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</si>
  <si>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</si>
  <si>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</si>
  <si>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</si>
  <si>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</si>
  <si>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</si>
  <si>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</si>
  <si>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</si>
  <si>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</si>
  <si>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</si>
  <si>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</si>
  <si>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</si>
  <si>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</si>
  <si>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</si>
  <si>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</si>
  <si>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</si>
  <si>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</si>
  <si>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</si>
  <si>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</si>
  <si>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</si>
  <si>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</si>
  <si>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</si>
  <si>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</si>
  <si>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</si>
  <si>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</si>
  <si>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</si>
  <si>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</si>
  <si>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</si>
  <si>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</si>
  <si>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</si>
  <si>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</si>
  <si>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</si>
  <si>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</si>
  <si>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</si>
  <si>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</si>
  <si>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</si>
  <si>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</si>
  <si>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</si>
  <si>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</si>
  <si>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</si>
  <si>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</si>
  <si>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</si>
  <si>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</si>
  <si>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</si>
  <si>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</si>
  <si>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</si>
  <si>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</si>
  <si>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</si>
  <si>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</si>
  <si>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</si>
  <si>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</si>
  <si>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</si>
  <si>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</si>
  <si>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</si>
  <si>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</si>
  <si>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</si>
  <si>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</si>
  <si>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</si>
  <si>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</si>
  <si>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</si>
  <si>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</si>
  <si>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</si>
  <si>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</si>
  <si>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</si>
  <si>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</si>
  <si>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</si>
  <si>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</si>
  <si>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</si>
  <si>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</si>
  <si>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</si>
  <si>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</si>
  <si>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</si>
  <si>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</si>
  <si>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</si>
  <si>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</si>
  <si>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</si>
  <si>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</si>
  <si>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</si>
  <si>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</si>
  <si>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</si>
  <si>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</si>
  <si>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</si>
  <si>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</si>
  <si>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</si>
  <si>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</si>
  <si>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</si>
  <si>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</si>
  <si>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</si>
  <si>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</si>
  <si>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</si>
  <si>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</si>
  <si>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</si>
  <si>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</si>
  <si>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</si>
  <si>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</si>
  <si>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</si>
  <si>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</si>
  <si>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</si>
  <si>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</si>
  <si>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</si>
  <si>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</si>
  <si>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</si>
  <si>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</si>
  <si>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</si>
  <si>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</si>
  <si>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</si>
  <si>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</si>
  <si>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</si>
  <si>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</si>
  <si>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</si>
  <si>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</si>
  <si>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</si>
  <si>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</si>
  <si>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</si>
  <si>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</si>
  <si>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</si>
  <si>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</si>
  <si>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</si>
  <si>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</si>
  <si>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</si>
  <si>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</si>
  <si>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</si>
  <si>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</si>
  <si>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</si>
  <si>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</si>
  <si>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</si>
  <si>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</si>
  <si>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</si>
  <si>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</si>
  <si>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</si>
  <si>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</si>
  <si>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</si>
  <si>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</si>
  <si>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</si>
  <si>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</si>
  <si>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</si>
  <si>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</si>
  <si>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</si>
  <si>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</si>
  <si>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</si>
  <si>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</si>
  <si>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</si>
  <si>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</si>
  <si>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</si>
  <si>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</si>
  <si>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</si>
  <si>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</si>
  <si>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</si>
  <si>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</si>
  <si>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</si>
  <si>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</si>
  <si>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</si>
  <si>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</si>
  <si>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</si>
  <si>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</si>
  <si>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</si>
  <si>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</si>
  <si>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</si>
  <si>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</si>
  <si>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</si>
  <si>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</si>
  <si>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</si>
  <si>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</si>
  <si>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</si>
  <si>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</si>
  <si>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</si>
  <si>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</si>
  <si>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</si>
  <si>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</si>
  <si>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</si>
  <si>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</si>
  <si>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</si>
  <si>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</si>
  <si>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</si>
  <si>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</si>
  <si>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</si>
  <si>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</si>
  <si>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</si>
  <si>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</si>
  <si>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</si>
  <si>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</si>
  <si>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</si>
  <si>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</si>
  <si>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</si>
  <si>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</si>
  <si>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</si>
  <si>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</si>
  <si>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</si>
  <si>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</si>
  <si>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</si>
  <si>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</si>
  <si>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</si>
  <si>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</si>
  <si>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</si>
  <si>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</si>
  <si>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</si>
  <si>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</si>
  <si>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</si>
  <si>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</si>
  <si>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</si>
  <si>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</si>
  <si>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t>FY19</t>
  </si>
  <si>
    <t>19 ANB</t>
  </si>
  <si>
    <t xml:space="preserve"> FY2019</t>
  </si>
  <si>
    <t>FY2019</t>
  </si>
  <si>
    <t>1. The source of the data is the Trustees Financial Summaries for 1990-91 through 2018-19.</t>
  </si>
  <si>
    <t>4590</t>
  </si>
  <si>
    <t>3245</t>
  </si>
  <si>
    <t>Title IV ESEA, Student Support &amp; Academic Enrichment (SSAE)</t>
  </si>
  <si>
    <t>Professional Stipend State E-Grant</t>
  </si>
  <si>
    <t>Updated 10/23/2019</t>
  </si>
  <si>
    <r>
      <t xml:space="preserve">Expenditures by Function FY1991-2019  -  School Profile Definition </t>
    </r>
    <r>
      <rPr>
        <b/>
        <vertAlign val="superscript"/>
        <sz val="8"/>
        <rFont val="Arial"/>
        <family val="2"/>
      </rPr>
      <t>a</t>
    </r>
  </si>
  <si>
    <t>Expenditures by Object FY1991-2019  -  School Profile Definition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</si>
</sst>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4">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0" borderId="2" xfId="0" applyFont="1" applyFill="1" applyBorder="1" applyAlignment="1">
      <alignment horizontal="right"/>
    </xf>
    <xf numFmtId="10" fontId="2" fillId="0" borderId="2" xfId="68" applyNumberFormat="1" applyFont="1" applyFill="1" applyBorder="1" applyProtection="1"/>
    <xf numFmtId="10" fontId="6" fillId="0" borderId="3" xfId="72" applyNumberFormat="1" applyFont="1" applyFill="1" applyBorder="1"/>
    <xf numFmtId="0" fontId="1" fillId="34" borderId="21" xfId="51" applyFont="1" applyFill="1" applyBorder="1" applyAlignment="1">
      <alignment horizontal="center" vertical="top"/>
    </xf>
    <xf numFmtId="0" fontId="1" fillId="35" borderId="16" xfId="51" quotePrefix="1" applyFont="1" applyFill="1" applyBorder="1" applyAlignment="1">
      <alignment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Border="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Fill="1" applyBorder="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Border="1" applyAlignment="1">
      <alignment vertical="top"/>
    </xf>
    <xf numFmtId="0" fontId="1" fillId="35" borderId="17" xfId="51" applyFont="1" applyFill="1" applyBorder="1" applyAlignment="1">
      <alignment horizontal="center" vertical="top"/>
    </xf>
    <xf numFmtId="0" fontId="1" fillId="34" borderId="16" xfId="51" quotePrefix="1" applyFont="1" applyFill="1" applyBorder="1" applyAlignment="1">
      <alignment vertical="top"/>
    </xf>
    <xf numFmtId="0" fontId="1" fillId="34" borderId="18" xfId="51" quotePrefix="1" applyFont="1" applyFill="1" applyBorder="1" applyAlignment="1">
      <alignment vertical="top"/>
    </xf>
    <xf numFmtId="0" fontId="1" fillId="34" borderId="19" xfId="51" applyFont="1" applyFill="1" applyBorder="1" applyAlignment="1">
      <alignment horizontal="center" vertical="top"/>
    </xf>
    <xf numFmtId="0" fontId="1" fillId="0" borderId="0" xfId="0" applyFont="1" applyFill="1"/>
    <xf numFmtId="10" fontId="7" fillId="0" borderId="0" xfId="0" applyNumberFormat="1" applyFont="1"/>
    <xf numFmtId="1" fontId="7" fillId="0" borderId="0" xfId="0" applyNumberFormat="1" applyFont="1"/>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 fillId="34" borderId="31" xfId="51" applyNumberFormat="1" applyFont="1" applyFill="1" applyBorder="1" applyAlignment="1">
      <alignment vertical="top" wrapText="1"/>
    </xf>
    <xf numFmtId="0" fontId="1" fillId="34" borderId="31" xfId="51" applyFont="1" applyFill="1" applyBorder="1" applyAlignment="1">
      <alignment vertical="top" wrapText="1"/>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4" fillId="34" borderId="31" xfId="51" applyFill="1" applyBorder="1" applyAlignment="1">
      <alignment vertical="top" wrapText="1"/>
    </xf>
    <xf numFmtId="0" fontId="1" fillId="35" borderId="31" xfId="51" applyFont="1" applyFill="1" applyBorder="1" applyAlignment="1">
      <alignment vertical="top" wrapText="1"/>
    </xf>
    <xf numFmtId="0" fontId="47" fillId="35" borderId="14" xfId="57" applyFont="1" applyFill="1" applyBorder="1" applyAlignment="1">
      <alignment vertical="top" wrapText="1"/>
    </xf>
    <xf numFmtId="0" fontId="47" fillId="35" borderId="15" xfId="57" applyFont="1" applyFill="1" applyBorder="1" applyAlignment="1">
      <alignment vertical="top" wrapText="1"/>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3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3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3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3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3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3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3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3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2017-2019 school year, the average cost  to educate a student in Montana's K-12 public schools was </a:t>
          </a:r>
          <a:r>
            <a:rPr lang="en-US" sz="1000" b="0" i="0" u="none" strike="noStrike" baseline="0">
              <a:solidFill>
                <a:sysClr val="windowText" lastClr="000000"/>
              </a:solidFill>
              <a:latin typeface="Arial"/>
              <a:cs typeface="Arial"/>
            </a:rPr>
            <a:t>$12,247.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perpupil1991_2019..xls December 2019</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3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765953" name="Object 1" hidden="1">
              <a:extLst>
                <a:ext uri="{63B3BB69-23CF-44E3-9099-C40C66FF867C}">
                  <a14:compatExt spid="_x0000_s765953"/>
                </a:ext>
                <a:ext uri="{FF2B5EF4-FFF2-40B4-BE49-F238E27FC236}">
                  <a16:creationId xmlns:a16="http://schemas.microsoft.com/office/drawing/2014/main" id="{00000000-0008-0000-2300-000001B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2C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2C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2C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2C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2C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2C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2C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2C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2C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2C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2C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2C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2C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2C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2C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2C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2C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2C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2C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C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2C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C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2D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2D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2D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2D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2D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2D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2D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2D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2D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2D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2D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2D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2D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2D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2D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2D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2D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2D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2D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2D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2D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D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2E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2E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2E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2E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2E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2E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2E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2E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2E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2E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2E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2E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E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E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E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E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E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E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E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E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2E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2E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2E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2E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E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2E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2E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2E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E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E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2E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E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2F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2F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2F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2F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2F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2F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2F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2F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2F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2F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2F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2F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F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F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F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F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F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F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F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F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2F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2F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2F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2F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F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2F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2F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2F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F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F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2F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F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30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30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30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30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30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30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30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30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30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30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30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30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0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0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0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0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0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0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0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0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30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30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30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30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0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30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30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30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30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0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30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30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4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4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4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4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4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4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4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4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4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24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5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6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6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6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6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6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6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6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6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6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7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8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8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8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8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8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8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8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8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8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9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9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9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9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9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9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9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9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9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A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A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A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A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A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A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A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A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A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A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A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A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A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A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A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A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A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A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A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A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A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B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B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B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B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B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B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B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B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B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B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B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B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B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B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B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B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B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B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B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B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B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B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6.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7.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8.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48.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49.bin"/><Relationship Id="rId5" Type="http://schemas.openxmlformats.org/officeDocument/2006/relationships/image" Target="../media/image2.emf"/><Relationship Id="rId4" Type="http://schemas.openxmlformats.org/officeDocument/2006/relationships/package" Target="../embeddings/Microsoft_PowerPoint_Slide13.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03"/>
  <sheetViews>
    <sheetView zoomScale="115" zoomScaleNormal="115" workbookViewId="0"/>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style="251" customWidth="1"/>
    <col min="6" max="6" width="9.140625" style="251"/>
  </cols>
  <sheetData>
    <row r="1" spans="2:4" ht="12.75" customHeight="1" x14ac:dyDescent="0.25">
      <c r="B1" s="358"/>
      <c r="C1" s="358"/>
      <c r="D1" s="358"/>
    </row>
    <row r="2" spans="2:4" ht="20.25" customHeight="1" x14ac:dyDescent="0.2">
      <c r="B2" s="449" t="s">
        <v>562</v>
      </c>
      <c r="C2" s="450"/>
      <c r="D2" s="451"/>
    </row>
    <row r="3" spans="2:4" ht="12.75" customHeight="1" x14ac:dyDescent="0.2">
      <c r="B3" s="310"/>
      <c r="C3" s="311"/>
      <c r="D3" s="311"/>
    </row>
    <row r="4" spans="2:4" ht="15.75" customHeight="1" x14ac:dyDescent="0.2">
      <c r="B4" s="457" t="s">
        <v>713</v>
      </c>
      <c r="C4" s="458"/>
      <c r="D4" s="459"/>
    </row>
    <row r="5" spans="2:4" ht="12.75" customHeight="1" x14ac:dyDescent="0.2">
      <c r="B5" s="310"/>
      <c r="C5" s="311"/>
      <c r="D5" s="311"/>
    </row>
    <row r="6" spans="2:4" ht="15" customHeight="1" x14ac:dyDescent="0.2">
      <c r="B6" s="461" t="s">
        <v>1348</v>
      </c>
      <c r="C6" s="462"/>
      <c r="D6" s="463"/>
    </row>
    <row r="7" spans="2:4" ht="12.75" customHeight="1" x14ac:dyDescent="0.2">
      <c r="B7" s="312"/>
      <c r="C7" s="313"/>
      <c r="D7" s="313"/>
    </row>
    <row r="8" spans="2:4" ht="31.5" customHeight="1" x14ac:dyDescent="0.2">
      <c r="B8" s="452" t="s">
        <v>567</v>
      </c>
      <c r="C8" s="453"/>
      <c r="D8" s="454"/>
    </row>
    <row r="9" spans="2:4" ht="12.75" customHeight="1" x14ac:dyDescent="0.2">
      <c r="B9" s="307"/>
      <c r="C9" s="313"/>
      <c r="D9" s="313"/>
    </row>
    <row r="10" spans="2:4" ht="15" customHeight="1" x14ac:dyDescent="0.2">
      <c r="B10" s="460" t="s">
        <v>559</v>
      </c>
      <c r="C10" s="453"/>
      <c r="D10" s="454"/>
    </row>
    <row r="11" spans="2:4" ht="12.75" customHeight="1" x14ac:dyDescent="0.2">
      <c r="B11" s="312"/>
      <c r="C11" s="313"/>
      <c r="D11" s="313"/>
    </row>
    <row r="12" spans="2:4" ht="45" customHeight="1" x14ac:dyDescent="0.2">
      <c r="B12" s="452" t="s">
        <v>560</v>
      </c>
      <c r="C12" s="453"/>
      <c r="D12" s="454"/>
    </row>
    <row r="13" spans="2:4" ht="12.75" customHeight="1" x14ac:dyDescent="0.2">
      <c r="B13" s="313"/>
      <c r="C13" s="313"/>
      <c r="D13" s="313"/>
    </row>
    <row r="14" spans="2:4" ht="42.75" customHeight="1" x14ac:dyDescent="0.2">
      <c r="B14" s="452" t="s">
        <v>632</v>
      </c>
      <c r="C14" s="453"/>
      <c r="D14" s="454"/>
    </row>
    <row r="15" spans="2:4" ht="12.75" customHeight="1" x14ac:dyDescent="0.2">
      <c r="B15" s="313"/>
      <c r="C15" s="313"/>
      <c r="D15" s="313"/>
    </row>
    <row r="16" spans="2:4" ht="48.75" customHeight="1" x14ac:dyDescent="0.2">
      <c r="B16" s="455" t="s">
        <v>633</v>
      </c>
      <c r="C16" s="453"/>
      <c r="D16" s="454"/>
    </row>
    <row r="17" spans="2:4" ht="12.75" customHeight="1" x14ac:dyDescent="0.2">
      <c r="B17" s="313"/>
      <c r="C17" s="313"/>
      <c r="D17" s="313"/>
    </row>
    <row r="18" spans="2:4" ht="46.5" customHeight="1" x14ac:dyDescent="0.2">
      <c r="B18" s="456" t="s">
        <v>1190</v>
      </c>
      <c r="C18" s="453"/>
      <c r="D18" s="454"/>
    </row>
    <row r="19" spans="2:4" ht="12.75" customHeight="1" x14ac:dyDescent="0.2">
      <c r="B19" s="313"/>
      <c r="C19" s="313"/>
      <c r="D19" s="313"/>
    </row>
    <row r="20" spans="2:4" ht="80.25" customHeight="1" x14ac:dyDescent="0.2">
      <c r="B20" s="452" t="s">
        <v>634</v>
      </c>
      <c r="C20" s="453"/>
      <c r="D20" s="454"/>
    </row>
    <row r="21" spans="2:4" ht="12.75" customHeight="1" x14ac:dyDescent="0.2">
      <c r="B21" s="313"/>
      <c r="C21" s="313"/>
      <c r="D21" s="313"/>
    </row>
    <row r="22" spans="2:4" ht="40.5" customHeight="1" x14ac:dyDescent="0.2">
      <c r="B22" s="455" t="s">
        <v>1181</v>
      </c>
      <c r="C22" s="453"/>
      <c r="D22" s="454"/>
    </row>
    <row r="23" spans="2:4" ht="12.75" customHeight="1" x14ac:dyDescent="0.2">
      <c r="B23" s="313"/>
      <c r="C23" s="313"/>
      <c r="D23" s="313"/>
    </row>
    <row r="24" spans="2:4" ht="40.5" customHeight="1" x14ac:dyDescent="0.2">
      <c r="B24" s="452" t="s">
        <v>635</v>
      </c>
      <c r="C24" s="453"/>
      <c r="D24" s="454"/>
    </row>
    <row r="25" spans="2:4" ht="12.75" customHeight="1" x14ac:dyDescent="0.2">
      <c r="B25" s="307"/>
      <c r="C25" s="313"/>
      <c r="D25" s="313"/>
    </row>
    <row r="26" spans="2:4" ht="33.75" customHeight="1" x14ac:dyDescent="0.2">
      <c r="B26" s="452" t="s">
        <v>636</v>
      </c>
      <c r="C26" s="453"/>
      <c r="D26" s="454"/>
    </row>
    <row r="27" spans="2:4" ht="12.75" customHeight="1" x14ac:dyDescent="0.2">
      <c r="B27" s="314"/>
      <c r="C27" s="314"/>
      <c r="D27" s="314"/>
    </row>
    <row r="28" spans="2:4" ht="15" customHeight="1" x14ac:dyDescent="0.2">
      <c r="B28" s="455" t="s">
        <v>1167</v>
      </c>
      <c r="C28" s="453"/>
      <c r="D28" s="454"/>
    </row>
    <row r="29" spans="2:4" ht="12.75" customHeight="1" x14ac:dyDescent="0.2">
      <c r="B29" s="314"/>
      <c r="C29" s="314"/>
      <c r="D29" s="314"/>
    </row>
    <row r="30" spans="2:4" ht="12.75" customHeight="1" x14ac:dyDescent="0.2">
      <c r="B30" s="394" t="s">
        <v>561</v>
      </c>
      <c r="C30" s="315"/>
      <c r="D30" s="316"/>
    </row>
    <row r="31" spans="2:4" ht="12.75" customHeight="1" x14ac:dyDescent="0.2">
      <c r="B31" s="312"/>
      <c r="C31" s="313"/>
      <c r="D31" s="313"/>
    </row>
    <row r="32" spans="2:4" ht="12.75" customHeight="1" x14ac:dyDescent="0.2">
      <c r="B32" s="393" t="s">
        <v>637</v>
      </c>
      <c r="C32" s="396" t="s">
        <v>638</v>
      </c>
      <c r="D32" s="397" t="s">
        <v>639</v>
      </c>
    </row>
    <row r="33" spans="2:6" ht="12.75" customHeight="1" x14ac:dyDescent="0.2">
      <c r="B33" s="317" t="s">
        <v>640</v>
      </c>
      <c r="C33" s="318" t="s">
        <v>641</v>
      </c>
      <c r="D33" s="319" t="s">
        <v>642</v>
      </c>
    </row>
    <row r="34" spans="2:6" ht="12.75" customHeight="1" x14ac:dyDescent="0.2">
      <c r="B34" s="429" t="s">
        <v>643</v>
      </c>
      <c r="C34" s="318" t="s">
        <v>641</v>
      </c>
      <c r="D34" s="319" t="s">
        <v>642</v>
      </c>
    </row>
    <row r="35" spans="2:6" ht="12.75" customHeight="1" x14ac:dyDescent="0.2">
      <c r="B35" s="429" t="s">
        <v>644</v>
      </c>
      <c r="C35" s="318" t="s">
        <v>645</v>
      </c>
      <c r="D35" s="319" t="s">
        <v>645</v>
      </c>
    </row>
    <row r="36" spans="2:6" ht="12.75" customHeight="1" x14ac:dyDescent="0.25">
      <c r="B36" s="429" t="s">
        <v>646</v>
      </c>
      <c r="C36" s="318" t="s">
        <v>641</v>
      </c>
      <c r="D36" s="319" t="s">
        <v>642</v>
      </c>
      <c r="E36" s="387"/>
      <c r="F36" s="387"/>
    </row>
    <row r="37" spans="2:6" ht="12.75" customHeight="1" x14ac:dyDescent="0.25">
      <c r="B37" s="429" t="s">
        <v>647</v>
      </c>
      <c r="C37" s="318" t="s">
        <v>641</v>
      </c>
      <c r="D37" s="319" t="s">
        <v>642</v>
      </c>
      <c r="E37" s="387"/>
      <c r="F37" s="387"/>
    </row>
    <row r="38" spans="2:6" ht="12.75" customHeight="1" x14ac:dyDescent="0.25">
      <c r="B38" s="429" t="s">
        <v>648</v>
      </c>
      <c r="C38" s="318" t="s">
        <v>641</v>
      </c>
      <c r="D38" s="319" t="s">
        <v>642</v>
      </c>
      <c r="E38" s="387"/>
      <c r="F38" s="387"/>
    </row>
    <row r="39" spans="2:6" ht="12.75" customHeight="1" x14ac:dyDescent="0.25">
      <c r="B39" s="429" t="s">
        <v>1188</v>
      </c>
      <c r="C39" s="318" t="s">
        <v>641</v>
      </c>
      <c r="D39" s="319" t="s">
        <v>642</v>
      </c>
      <c r="E39" s="387"/>
      <c r="F39" s="387"/>
    </row>
    <row r="40" spans="2:6" ht="12.75" customHeight="1" x14ac:dyDescent="0.25">
      <c r="B40" s="429" t="s">
        <v>649</v>
      </c>
      <c r="C40" s="318" t="s">
        <v>641</v>
      </c>
      <c r="D40" s="319" t="s">
        <v>642</v>
      </c>
      <c r="E40" s="387"/>
      <c r="F40" s="387"/>
    </row>
    <row r="41" spans="2:6" ht="12.75" customHeight="1" x14ac:dyDescent="0.25">
      <c r="B41" s="429" t="s">
        <v>650</v>
      </c>
      <c r="C41" s="318" t="s">
        <v>641</v>
      </c>
      <c r="D41" s="319" t="s">
        <v>642</v>
      </c>
      <c r="E41" s="387"/>
      <c r="F41" s="387"/>
    </row>
    <row r="42" spans="2:6" ht="12.75" customHeight="1" x14ac:dyDescent="0.25">
      <c r="B42" s="429" t="s">
        <v>651</v>
      </c>
      <c r="C42" s="318" t="s">
        <v>641</v>
      </c>
      <c r="D42" s="319" t="s">
        <v>642</v>
      </c>
      <c r="E42" s="387"/>
      <c r="F42" s="387"/>
    </row>
    <row r="43" spans="2:6" ht="12.75" customHeight="1" x14ac:dyDescent="0.25">
      <c r="B43" s="429" t="s">
        <v>652</v>
      </c>
      <c r="C43" s="318" t="s">
        <v>641</v>
      </c>
      <c r="D43" s="319" t="s">
        <v>642</v>
      </c>
      <c r="E43" s="387"/>
      <c r="F43" s="387"/>
    </row>
    <row r="44" spans="2:6" ht="12.75" customHeight="1" x14ac:dyDescent="0.25">
      <c r="B44" s="429" t="s">
        <v>653</v>
      </c>
      <c r="C44" s="318" t="s">
        <v>641</v>
      </c>
      <c r="D44" s="319" t="s">
        <v>642</v>
      </c>
      <c r="E44" s="387"/>
      <c r="F44" s="387"/>
    </row>
    <row r="45" spans="2:6" ht="12.75" customHeight="1" x14ac:dyDescent="0.25">
      <c r="B45" s="429" t="s">
        <v>654</v>
      </c>
      <c r="C45" s="318" t="s">
        <v>641</v>
      </c>
      <c r="D45" s="319" t="s">
        <v>642</v>
      </c>
      <c r="E45" s="387"/>
      <c r="F45" s="387"/>
    </row>
    <row r="46" spans="2:6" ht="12.75" customHeight="1" x14ac:dyDescent="0.25">
      <c r="B46" s="429" t="s">
        <v>655</v>
      </c>
      <c r="C46" s="318" t="s">
        <v>641</v>
      </c>
      <c r="D46" s="319" t="s">
        <v>642</v>
      </c>
      <c r="E46" s="387"/>
      <c r="F46" s="387"/>
    </row>
    <row r="47" spans="2:6" ht="12.75" customHeight="1" x14ac:dyDescent="0.25">
      <c r="B47" s="429" t="s">
        <v>656</v>
      </c>
      <c r="C47" s="318" t="s">
        <v>641</v>
      </c>
      <c r="D47" s="319" t="s">
        <v>642</v>
      </c>
      <c r="E47" s="387"/>
      <c r="F47" s="387"/>
    </row>
    <row r="48" spans="2:6" ht="12.75" customHeight="1" x14ac:dyDescent="0.25">
      <c r="B48" s="429" t="s">
        <v>657</v>
      </c>
      <c r="C48" s="318" t="s">
        <v>641</v>
      </c>
      <c r="D48" s="319" t="s">
        <v>642</v>
      </c>
      <c r="E48" s="387"/>
      <c r="F48" s="387"/>
    </row>
    <row r="49" spans="1:6" ht="12.75" customHeight="1" x14ac:dyDescent="0.25">
      <c r="B49" s="429" t="s">
        <v>658</v>
      </c>
      <c r="C49" s="318" t="s">
        <v>641</v>
      </c>
      <c r="D49" s="319" t="s">
        <v>642</v>
      </c>
      <c r="E49" s="387"/>
      <c r="F49" s="387"/>
    </row>
    <row r="50" spans="1:6" ht="12.75" customHeight="1" x14ac:dyDescent="0.25">
      <c r="B50" s="429" t="s">
        <v>659</v>
      </c>
      <c r="C50" s="318" t="s">
        <v>645</v>
      </c>
      <c r="D50" s="319" t="s">
        <v>645</v>
      </c>
      <c r="E50" s="387"/>
      <c r="F50" s="387"/>
    </row>
    <row r="51" spans="1:6" ht="12.75" customHeight="1" x14ac:dyDescent="0.25">
      <c r="B51" s="429" t="s">
        <v>1182</v>
      </c>
      <c r="C51" s="318" t="s">
        <v>641</v>
      </c>
      <c r="D51" s="319" t="s">
        <v>645</v>
      </c>
      <c r="E51" s="387"/>
      <c r="F51" s="387"/>
    </row>
    <row r="52" spans="1:6" ht="12.75" customHeight="1" x14ac:dyDescent="0.25">
      <c r="A52" s="306"/>
      <c r="B52" s="430" t="s">
        <v>660</v>
      </c>
      <c r="C52" s="322" t="s">
        <v>641</v>
      </c>
      <c r="D52" s="321" t="s">
        <v>642</v>
      </c>
      <c r="E52" s="387"/>
      <c r="F52" s="387"/>
    </row>
    <row r="53" spans="1:6" ht="12.75" customHeight="1" x14ac:dyDescent="0.25">
      <c r="A53" s="306"/>
      <c r="B53" s="313"/>
      <c r="C53" s="313"/>
      <c r="D53" s="313"/>
      <c r="E53" s="387"/>
      <c r="F53" s="387"/>
    </row>
    <row r="54" spans="1:6" ht="12.75" customHeight="1" x14ac:dyDescent="0.25">
      <c r="A54" s="308"/>
      <c r="B54" s="394" t="s">
        <v>564</v>
      </c>
      <c r="C54" s="315"/>
      <c r="D54" s="316"/>
      <c r="E54" s="387"/>
      <c r="F54" s="387"/>
    </row>
    <row r="55" spans="1:6" ht="12.75" customHeight="1" x14ac:dyDescent="0.25">
      <c r="A55" s="308"/>
      <c r="B55" s="312"/>
      <c r="C55" s="313"/>
      <c r="D55" s="313"/>
      <c r="E55" s="387"/>
      <c r="F55" s="387"/>
    </row>
    <row r="56" spans="1:6" ht="12.75" customHeight="1" x14ac:dyDescent="0.25">
      <c r="A56" s="308"/>
      <c r="B56" s="393" t="s">
        <v>661</v>
      </c>
      <c r="C56" s="396" t="s">
        <v>662</v>
      </c>
      <c r="D56" s="397" t="s">
        <v>1168</v>
      </c>
      <c r="E56" s="387"/>
      <c r="F56" s="387"/>
    </row>
    <row r="57" spans="1:6" ht="12.75" customHeight="1" x14ac:dyDescent="0.25">
      <c r="A57" s="309"/>
      <c r="B57" s="429" t="s">
        <v>663</v>
      </c>
      <c r="C57" s="318" t="s">
        <v>664</v>
      </c>
      <c r="D57" s="319" t="s">
        <v>665</v>
      </c>
      <c r="E57" s="387"/>
      <c r="F57" s="387"/>
    </row>
    <row r="58" spans="1:6" ht="12.75" customHeight="1" x14ac:dyDescent="0.25">
      <c r="A58" s="309"/>
      <c r="B58" s="429" t="s">
        <v>666</v>
      </c>
      <c r="C58" s="318" t="s">
        <v>667</v>
      </c>
      <c r="D58" s="319" t="s">
        <v>665</v>
      </c>
      <c r="E58" s="387"/>
      <c r="F58" s="387"/>
    </row>
    <row r="59" spans="1:6" ht="12.75" customHeight="1" x14ac:dyDescent="0.25">
      <c r="A59" s="309"/>
      <c r="B59" s="429" t="s">
        <v>644</v>
      </c>
      <c r="C59" s="318" t="s">
        <v>668</v>
      </c>
      <c r="D59" s="319" t="s">
        <v>665</v>
      </c>
      <c r="E59" s="387"/>
      <c r="F59" s="387"/>
    </row>
    <row r="60" spans="1:6" ht="12.75" customHeight="1" x14ac:dyDescent="0.25">
      <c r="A60" s="309"/>
      <c r="B60" s="429" t="s">
        <v>669</v>
      </c>
      <c r="C60" s="318" t="s">
        <v>664</v>
      </c>
      <c r="D60" s="319" t="s">
        <v>665</v>
      </c>
      <c r="E60" s="387"/>
      <c r="F60" s="387"/>
    </row>
    <row r="61" spans="1:6" ht="12.75" customHeight="1" x14ac:dyDescent="0.25">
      <c r="A61" s="309"/>
      <c r="B61" s="429" t="s">
        <v>647</v>
      </c>
      <c r="C61" s="318" t="s">
        <v>645</v>
      </c>
      <c r="D61" s="319" t="s">
        <v>645</v>
      </c>
      <c r="E61" s="387"/>
      <c r="F61" s="387"/>
    </row>
    <row r="62" spans="1:6" ht="12.75" customHeight="1" x14ac:dyDescent="0.25">
      <c r="A62" s="309"/>
      <c r="B62" s="429" t="s">
        <v>670</v>
      </c>
      <c r="C62" s="318" t="s">
        <v>645</v>
      </c>
      <c r="D62" s="319" t="s">
        <v>645</v>
      </c>
      <c r="E62" s="387"/>
      <c r="F62" s="387"/>
    </row>
    <row r="63" spans="1:6" ht="12.75" customHeight="1" x14ac:dyDescent="0.25">
      <c r="A63" s="309"/>
      <c r="B63" s="429" t="s">
        <v>1189</v>
      </c>
      <c r="C63" s="318" t="s">
        <v>664</v>
      </c>
      <c r="D63" s="319" t="s">
        <v>665</v>
      </c>
      <c r="E63" s="387"/>
      <c r="F63" s="387"/>
    </row>
    <row r="64" spans="1:6" ht="12.75" customHeight="1" x14ac:dyDescent="0.25">
      <c r="A64" s="309"/>
      <c r="B64" s="429" t="s">
        <v>649</v>
      </c>
      <c r="C64" s="318" t="s">
        <v>645</v>
      </c>
      <c r="D64" s="319" t="s">
        <v>645</v>
      </c>
      <c r="E64" s="387"/>
      <c r="F64" s="387"/>
    </row>
    <row r="65" spans="1:6" ht="12.75" customHeight="1" x14ac:dyDescent="0.25">
      <c r="A65" s="309"/>
      <c r="B65" s="429" t="s">
        <v>650</v>
      </c>
      <c r="C65" s="318" t="s">
        <v>664</v>
      </c>
      <c r="D65" s="319" t="s">
        <v>665</v>
      </c>
      <c r="E65" s="387"/>
      <c r="F65" s="387"/>
    </row>
    <row r="66" spans="1:6" ht="12.75" customHeight="1" x14ac:dyDescent="0.25">
      <c r="A66" s="309"/>
      <c r="B66" s="429" t="s">
        <v>651</v>
      </c>
      <c r="C66" s="318" t="s">
        <v>664</v>
      </c>
      <c r="D66" s="319" t="s">
        <v>665</v>
      </c>
      <c r="E66" s="387"/>
      <c r="F66" s="387"/>
    </row>
    <row r="67" spans="1:6" ht="12.75" customHeight="1" x14ac:dyDescent="0.25">
      <c r="A67" s="309"/>
      <c r="B67" s="429" t="s">
        <v>671</v>
      </c>
      <c r="C67" s="318" t="s">
        <v>645</v>
      </c>
      <c r="D67" s="319" t="s">
        <v>645</v>
      </c>
      <c r="E67" s="387"/>
      <c r="F67" s="387"/>
    </row>
    <row r="68" spans="1:6" ht="12.75" customHeight="1" x14ac:dyDescent="0.25">
      <c r="A68" s="309"/>
      <c r="B68" s="429" t="s">
        <v>672</v>
      </c>
      <c r="C68" s="318" t="s">
        <v>664</v>
      </c>
      <c r="D68" s="319" t="s">
        <v>665</v>
      </c>
      <c r="E68" s="387"/>
    </row>
    <row r="69" spans="1:6" ht="12.75" customHeight="1" x14ac:dyDescent="0.25">
      <c r="A69" s="309"/>
      <c r="B69" s="429" t="s">
        <v>673</v>
      </c>
      <c r="C69" s="318" t="s">
        <v>664</v>
      </c>
      <c r="D69" s="319" t="s">
        <v>665</v>
      </c>
      <c r="E69" s="387"/>
    </row>
    <row r="70" spans="1:6" ht="12.75" customHeight="1" x14ac:dyDescent="0.25">
      <c r="A70" s="309"/>
      <c r="B70" s="429" t="s">
        <v>674</v>
      </c>
      <c r="C70" s="318" t="s">
        <v>664</v>
      </c>
      <c r="D70" s="319" t="s">
        <v>665</v>
      </c>
      <c r="E70" s="387"/>
    </row>
    <row r="71" spans="1:6" ht="12.75" customHeight="1" x14ac:dyDescent="0.25">
      <c r="A71" s="309"/>
      <c r="B71" s="429" t="s">
        <v>675</v>
      </c>
      <c r="C71" s="318" t="s">
        <v>645</v>
      </c>
      <c r="D71" s="319" t="s">
        <v>645</v>
      </c>
      <c r="E71" s="387"/>
    </row>
    <row r="72" spans="1:6" ht="12.75" customHeight="1" x14ac:dyDescent="0.25">
      <c r="A72" s="309"/>
      <c r="B72" s="429" t="s">
        <v>676</v>
      </c>
      <c r="C72" s="318" t="s">
        <v>664</v>
      </c>
      <c r="D72" s="319" t="s">
        <v>665</v>
      </c>
      <c r="E72" s="387"/>
    </row>
    <row r="73" spans="1:6" ht="12.75" customHeight="1" x14ac:dyDescent="0.25">
      <c r="A73" s="309"/>
      <c r="B73" s="429" t="s">
        <v>677</v>
      </c>
      <c r="C73" s="318" t="s">
        <v>664</v>
      </c>
      <c r="D73" s="319" t="s">
        <v>665</v>
      </c>
      <c r="E73" s="387"/>
    </row>
    <row r="74" spans="1:6" ht="12.75" customHeight="1" x14ac:dyDescent="0.25">
      <c r="A74" s="309"/>
      <c r="B74" s="429" t="s">
        <v>659</v>
      </c>
      <c r="C74" s="318" t="s">
        <v>678</v>
      </c>
      <c r="D74" s="319" t="s">
        <v>665</v>
      </c>
      <c r="E74" s="387"/>
    </row>
    <row r="75" spans="1:6" ht="12.75" customHeight="1" x14ac:dyDescent="0.25">
      <c r="A75" s="309"/>
      <c r="B75" s="429" t="s">
        <v>1182</v>
      </c>
      <c r="C75" s="318" t="s">
        <v>664</v>
      </c>
      <c r="D75" s="319" t="s">
        <v>665</v>
      </c>
      <c r="E75" s="387"/>
    </row>
    <row r="76" spans="1:6" ht="12.75" customHeight="1" x14ac:dyDescent="0.25">
      <c r="A76" s="309"/>
      <c r="B76" s="430" t="s">
        <v>679</v>
      </c>
      <c r="C76" s="322" t="s">
        <v>664</v>
      </c>
      <c r="D76" s="321" t="s">
        <v>665</v>
      </c>
      <c r="E76" s="387"/>
    </row>
    <row r="77" spans="1:6" ht="12.75" customHeight="1" x14ac:dyDescent="0.25">
      <c r="A77" s="308"/>
      <c r="B77" s="313"/>
      <c r="C77" s="313"/>
      <c r="D77" s="313"/>
      <c r="E77" s="387"/>
    </row>
    <row r="78" spans="1:6" ht="12.75" customHeight="1" x14ac:dyDescent="0.25">
      <c r="A78" s="306"/>
      <c r="B78" s="394" t="s">
        <v>563</v>
      </c>
      <c r="C78" s="315"/>
      <c r="D78" s="316"/>
      <c r="E78" s="325"/>
    </row>
    <row r="79" spans="1:6" ht="12.75" customHeight="1" x14ac:dyDescent="0.25">
      <c r="A79" s="306"/>
      <c r="B79" s="312"/>
      <c r="C79" s="313"/>
      <c r="D79" s="313"/>
      <c r="E79" s="325"/>
    </row>
    <row r="80" spans="1:6" ht="12.75" customHeight="1" x14ac:dyDescent="0.25">
      <c r="A80" s="306"/>
      <c r="B80" s="431" t="s">
        <v>680</v>
      </c>
      <c r="C80" s="323" t="s">
        <v>94</v>
      </c>
      <c r="D80" s="326"/>
      <c r="E80" s="325"/>
    </row>
    <row r="81" spans="1:5" ht="12.75" customHeight="1" x14ac:dyDescent="0.25">
      <c r="A81" s="306"/>
      <c r="B81" s="429" t="s">
        <v>681</v>
      </c>
      <c r="C81" s="324" t="s">
        <v>1169</v>
      </c>
      <c r="D81" s="327"/>
      <c r="E81" s="325"/>
    </row>
    <row r="82" spans="1:5" ht="12.75" customHeight="1" x14ac:dyDescent="0.25">
      <c r="A82" s="306"/>
      <c r="B82" s="429" t="s">
        <v>682</v>
      </c>
      <c r="C82" s="324" t="s">
        <v>1171</v>
      </c>
      <c r="D82" s="327"/>
      <c r="E82" s="325"/>
    </row>
    <row r="83" spans="1:5" ht="12.75" customHeight="1" x14ac:dyDescent="0.25">
      <c r="A83" s="306"/>
      <c r="B83" s="429" t="s">
        <v>683</v>
      </c>
      <c r="C83" s="324" t="s">
        <v>1183</v>
      </c>
      <c r="D83" s="327"/>
      <c r="E83" s="325"/>
    </row>
    <row r="84" spans="1:5" ht="12.75" customHeight="1" x14ac:dyDescent="0.25">
      <c r="B84" s="429" t="s">
        <v>684</v>
      </c>
      <c r="C84" s="324" t="s">
        <v>685</v>
      </c>
      <c r="D84" s="327"/>
      <c r="E84" s="325"/>
    </row>
    <row r="85" spans="1:5" ht="12.75" customHeight="1" x14ac:dyDescent="0.25">
      <c r="B85" s="430" t="s">
        <v>686</v>
      </c>
      <c r="C85" s="320" t="s">
        <v>1170</v>
      </c>
      <c r="D85" s="328"/>
      <c r="E85" s="325"/>
    </row>
    <row r="86" spans="1:5" ht="12.75" customHeight="1" x14ac:dyDescent="0.25">
      <c r="B86" s="313"/>
      <c r="C86" s="313"/>
      <c r="D86" s="313"/>
      <c r="E86" s="325"/>
    </row>
    <row r="87" spans="1:5" ht="12.75" customHeight="1" x14ac:dyDescent="0.25">
      <c r="B87" s="431" t="s">
        <v>687</v>
      </c>
      <c r="C87" s="323" t="s">
        <v>688</v>
      </c>
      <c r="D87" s="326"/>
      <c r="E87" s="325"/>
    </row>
    <row r="88" spans="1:5" ht="12.75" customHeight="1" x14ac:dyDescent="0.25">
      <c r="B88" s="429" t="s">
        <v>689</v>
      </c>
      <c r="C88" s="324" t="s">
        <v>690</v>
      </c>
      <c r="D88" s="327"/>
      <c r="E88" s="325"/>
    </row>
    <row r="89" spans="1:5" ht="12.75" customHeight="1" x14ac:dyDescent="0.25">
      <c r="B89" s="429" t="s">
        <v>691</v>
      </c>
      <c r="C89" s="324" t="s">
        <v>692</v>
      </c>
      <c r="D89" s="327"/>
      <c r="E89" s="325"/>
    </row>
    <row r="90" spans="1:5" ht="12.75" customHeight="1" x14ac:dyDescent="0.25">
      <c r="B90" s="429" t="s">
        <v>693</v>
      </c>
      <c r="C90" s="324" t="s">
        <v>694</v>
      </c>
      <c r="D90" s="327"/>
      <c r="E90" s="325"/>
    </row>
    <row r="91" spans="1:5" ht="12.75" customHeight="1" x14ac:dyDescent="0.25">
      <c r="B91" s="429" t="s">
        <v>695</v>
      </c>
      <c r="C91" s="324" t="s">
        <v>696</v>
      </c>
      <c r="D91" s="327"/>
      <c r="E91" s="325"/>
    </row>
    <row r="92" spans="1:5" ht="12.75" customHeight="1" x14ac:dyDescent="0.25">
      <c r="B92" s="429" t="s">
        <v>697</v>
      </c>
      <c r="C92" s="324" t="s">
        <v>698</v>
      </c>
      <c r="D92" s="327"/>
      <c r="E92" s="325"/>
    </row>
    <row r="93" spans="1:5" ht="12.75" customHeight="1" x14ac:dyDescent="0.25">
      <c r="B93" s="429" t="s">
        <v>699</v>
      </c>
      <c r="C93" s="324" t="s">
        <v>700</v>
      </c>
      <c r="D93" s="327"/>
      <c r="E93" s="325"/>
    </row>
    <row r="94" spans="1:5" ht="12.75" customHeight="1" x14ac:dyDescent="0.25">
      <c r="B94" s="429" t="s">
        <v>701</v>
      </c>
      <c r="C94" s="324" t="s">
        <v>702</v>
      </c>
      <c r="D94" s="327"/>
      <c r="E94" s="325"/>
    </row>
    <row r="95" spans="1:5" ht="12.75" customHeight="1" x14ac:dyDescent="0.25">
      <c r="B95" s="429" t="s">
        <v>703</v>
      </c>
      <c r="C95" s="324" t="s">
        <v>704</v>
      </c>
      <c r="D95" s="327"/>
      <c r="E95" s="325"/>
    </row>
    <row r="96" spans="1:5" ht="12.75" customHeight="1" x14ac:dyDescent="0.25">
      <c r="B96" s="429" t="s">
        <v>705</v>
      </c>
      <c r="C96" s="324" t="s">
        <v>706</v>
      </c>
      <c r="D96" s="327"/>
      <c r="E96" s="325"/>
    </row>
    <row r="97" spans="2:6" ht="12.75" customHeight="1" x14ac:dyDescent="0.25">
      <c r="B97" s="429" t="s">
        <v>707</v>
      </c>
      <c r="C97" s="324" t="s">
        <v>708</v>
      </c>
      <c r="D97" s="327"/>
      <c r="E97" s="325"/>
    </row>
    <row r="98" spans="2:6" ht="12.75" customHeight="1" x14ac:dyDescent="0.25">
      <c r="B98" s="429" t="s">
        <v>709</v>
      </c>
      <c r="C98" s="324" t="s">
        <v>710</v>
      </c>
      <c r="D98" s="327"/>
      <c r="E98" s="325"/>
    </row>
    <row r="99" spans="2:6" ht="12.75" customHeight="1" x14ac:dyDescent="0.25">
      <c r="B99" s="430" t="s">
        <v>711</v>
      </c>
      <c r="C99" s="320" t="s">
        <v>712</v>
      </c>
      <c r="D99" s="328"/>
      <c r="E99" s="325"/>
    </row>
    <row r="100" spans="2:6" ht="12.75" customHeight="1" x14ac:dyDescent="0.2">
      <c r="B100" s="312" t="s">
        <v>455</v>
      </c>
      <c r="C100" s="314"/>
      <c r="D100" s="314"/>
    </row>
    <row r="101" spans="2:6" ht="12.75" customHeight="1" x14ac:dyDescent="0.2">
      <c r="B101" s="314"/>
      <c r="C101" s="314"/>
      <c r="D101" s="314"/>
    </row>
    <row r="102" spans="2:6" ht="12.75" customHeight="1" x14ac:dyDescent="0.2">
      <c r="B102" s="314"/>
      <c r="C102" s="314"/>
      <c r="D102" s="314"/>
    </row>
    <row r="103" spans="2:6" ht="12.75" customHeight="1" x14ac:dyDescent="0.2">
      <c r="B103" s="314"/>
      <c r="C103" s="314"/>
      <c r="D103" s="314"/>
    </row>
    <row r="104" spans="2:6" ht="12.75" customHeight="1" x14ac:dyDescent="0.2">
      <c r="B104" s="314"/>
      <c r="C104" s="314"/>
      <c r="D104" s="314"/>
    </row>
    <row r="105" spans="2:6" ht="12.75" customHeight="1" x14ac:dyDescent="0.2">
      <c r="B105" s="314"/>
      <c r="C105" s="314"/>
      <c r="D105" s="314"/>
    </row>
    <row r="106" spans="2:6" ht="12.75" customHeight="1" x14ac:dyDescent="0.2">
      <c r="B106" s="457" t="s">
        <v>714</v>
      </c>
      <c r="C106" s="458"/>
      <c r="D106" s="459"/>
    </row>
    <row r="107" spans="2:6" ht="12.75" customHeight="1" x14ac:dyDescent="0.2">
      <c r="B107" s="314"/>
      <c r="C107" s="314"/>
      <c r="D107" s="314"/>
    </row>
    <row r="108" spans="2:6" ht="43.5" customHeight="1" x14ac:dyDescent="0.2">
      <c r="B108" s="455" t="s">
        <v>633</v>
      </c>
      <c r="C108" s="453"/>
      <c r="D108" s="454"/>
    </row>
    <row r="109" spans="2:6" ht="12.75" customHeight="1" x14ac:dyDescent="0.2">
      <c r="B109" s="313"/>
      <c r="C109" s="313"/>
      <c r="D109" s="313"/>
    </row>
    <row r="110" spans="2:6" ht="41.25" customHeight="1" x14ac:dyDescent="0.2">
      <c r="B110" s="456" t="s">
        <v>1172</v>
      </c>
      <c r="C110" s="453"/>
      <c r="D110" s="454"/>
    </row>
    <row r="111" spans="2:6" ht="12.75" customHeight="1" x14ac:dyDescent="0.2">
      <c r="B111" s="38"/>
      <c r="C111" s="38"/>
      <c r="D111" s="38"/>
      <c r="E111" s="263"/>
      <c r="F111" s="158"/>
    </row>
    <row r="112" spans="2:6" ht="12.75" customHeight="1" x14ac:dyDescent="0.2">
      <c r="B112" s="395" t="s">
        <v>747</v>
      </c>
      <c r="C112" s="464" t="s">
        <v>746</v>
      </c>
      <c r="D112" s="465"/>
      <c r="E112" s="263"/>
      <c r="F112" s="158"/>
    </row>
    <row r="113" spans="2:6" ht="12.75" customHeight="1" x14ac:dyDescent="0.2">
      <c r="B113" s="431" t="s">
        <v>715</v>
      </c>
      <c r="C113" s="432" t="s">
        <v>1173</v>
      </c>
      <c r="D113" s="433"/>
      <c r="F113" s="339"/>
    </row>
    <row r="114" spans="2:6" ht="12.75" customHeight="1" x14ac:dyDescent="0.2">
      <c r="B114" s="429" t="s">
        <v>1022</v>
      </c>
      <c r="C114" s="434" t="s">
        <v>1023</v>
      </c>
      <c r="D114" s="435"/>
      <c r="F114" s="339"/>
    </row>
    <row r="115" spans="2:6" ht="12.75" customHeight="1" x14ac:dyDescent="0.2">
      <c r="B115" s="429" t="s">
        <v>1024</v>
      </c>
      <c r="C115" s="434" t="s">
        <v>1025</v>
      </c>
      <c r="D115" s="435"/>
      <c r="F115" s="339"/>
    </row>
    <row r="116" spans="2:6" ht="12.75" customHeight="1" x14ac:dyDescent="0.25">
      <c r="B116" s="429" t="s">
        <v>902</v>
      </c>
      <c r="C116" s="434" t="s">
        <v>903</v>
      </c>
      <c r="D116" s="435"/>
      <c r="F116" s="340"/>
    </row>
    <row r="117" spans="2:6" ht="12.75" customHeight="1" x14ac:dyDescent="0.25">
      <c r="B117" s="429" t="s">
        <v>716</v>
      </c>
      <c r="C117" s="434" t="s">
        <v>717</v>
      </c>
      <c r="D117" s="435"/>
      <c r="F117" s="340"/>
    </row>
    <row r="118" spans="2:6" ht="12.75" customHeight="1" x14ac:dyDescent="0.25">
      <c r="B118" s="429" t="s">
        <v>718</v>
      </c>
      <c r="C118" s="434" t="s">
        <v>719</v>
      </c>
      <c r="D118" s="435"/>
      <c r="F118" s="340"/>
    </row>
    <row r="119" spans="2:6" ht="12.75" customHeight="1" x14ac:dyDescent="0.25">
      <c r="B119" s="429" t="s">
        <v>720</v>
      </c>
      <c r="C119" s="434" t="s">
        <v>721</v>
      </c>
      <c r="D119" s="435"/>
      <c r="F119" s="340"/>
    </row>
    <row r="120" spans="2:6" ht="12.75" customHeight="1" x14ac:dyDescent="0.25">
      <c r="B120" s="429" t="s">
        <v>722</v>
      </c>
      <c r="C120" s="434" t="s">
        <v>723</v>
      </c>
      <c r="D120" s="435"/>
      <c r="F120" s="340"/>
    </row>
    <row r="121" spans="2:6" ht="12.75" customHeight="1" x14ac:dyDescent="0.2">
      <c r="B121" s="429" t="s">
        <v>724</v>
      </c>
      <c r="C121" s="434" t="s">
        <v>725</v>
      </c>
      <c r="D121" s="435"/>
      <c r="F121" s="339"/>
    </row>
    <row r="122" spans="2:6" ht="12.75" customHeight="1" x14ac:dyDescent="0.2">
      <c r="B122" s="429" t="s">
        <v>959</v>
      </c>
      <c r="C122" s="434" t="s">
        <v>960</v>
      </c>
      <c r="D122" s="435"/>
      <c r="F122" s="339"/>
    </row>
    <row r="123" spans="2:6" ht="12.75" customHeight="1" x14ac:dyDescent="0.2">
      <c r="B123" s="429" t="s">
        <v>961</v>
      </c>
      <c r="C123" s="434" t="s">
        <v>962</v>
      </c>
      <c r="D123" s="435"/>
      <c r="F123" s="339"/>
    </row>
    <row r="124" spans="2:6" ht="12.75" customHeight="1" x14ac:dyDescent="0.2">
      <c r="B124" s="429" t="s">
        <v>1298</v>
      </c>
      <c r="C124" s="434" t="s">
        <v>1299</v>
      </c>
      <c r="D124" s="435"/>
      <c r="F124" s="339"/>
    </row>
    <row r="125" spans="2:6" ht="12.75" customHeight="1" x14ac:dyDescent="0.2">
      <c r="B125" s="429" t="s">
        <v>989</v>
      </c>
      <c r="C125" s="434" t="s">
        <v>990</v>
      </c>
      <c r="D125" s="435"/>
      <c r="F125" s="339"/>
    </row>
    <row r="126" spans="2:6" ht="12.75" customHeight="1" x14ac:dyDescent="0.2">
      <c r="B126" s="429" t="s">
        <v>728</v>
      </c>
      <c r="C126" s="434" t="s">
        <v>729</v>
      </c>
      <c r="D126" s="435"/>
      <c r="F126" s="339"/>
    </row>
    <row r="127" spans="2:6" ht="12.75" customHeight="1" x14ac:dyDescent="0.2">
      <c r="B127" s="429" t="s">
        <v>1286</v>
      </c>
      <c r="C127" s="434" t="s">
        <v>1287</v>
      </c>
      <c r="D127" s="435"/>
      <c r="F127" s="339"/>
    </row>
    <row r="128" spans="2:6" ht="12.75" customHeight="1" x14ac:dyDescent="0.2">
      <c r="B128" s="429" t="s">
        <v>730</v>
      </c>
      <c r="C128" s="434" t="s">
        <v>731</v>
      </c>
      <c r="D128" s="435"/>
      <c r="F128" s="339"/>
    </row>
    <row r="129" spans="2:140" ht="12.75" customHeight="1" x14ac:dyDescent="0.2">
      <c r="B129" s="429" t="s">
        <v>732</v>
      </c>
      <c r="C129" s="434" t="s">
        <v>733</v>
      </c>
      <c r="D129" s="435"/>
      <c r="F129" s="339"/>
    </row>
    <row r="130" spans="2:140" ht="12.75" customHeight="1" x14ac:dyDescent="0.2">
      <c r="B130" s="429" t="s">
        <v>734</v>
      </c>
      <c r="C130" s="434" t="s">
        <v>735</v>
      </c>
      <c r="D130" s="435"/>
      <c r="F130" s="339"/>
    </row>
    <row r="131" spans="2:140" ht="12.75" customHeight="1" x14ac:dyDescent="0.2">
      <c r="B131" s="429" t="s">
        <v>1288</v>
      </c>
      <c r="C131" s="434" t="s">
        <v>1289</v>
      </c>
      <c r="D131" s="435"/>
      <c r="F131" s="339"/>
    </row>
    <row r="132" spans="2:140" ht="12.75" customHeight="1" x14ac:dyDescent="0.2">
      <c r="B132" s="429" t="s">
        <v>736</v>
      </c>
      <c r="C132" s="434" t="s">
        <v>737</v>
      </c>
      <c r="D132" s="435"/>
      <c r="F132" s="339"/>
    </row>
    <row r="133" spans="2:140" ht="12.75" customHeight="1" x14ac:dyDescent="0.2">
      <c r="B133" s="429" t="s">
        <v>738</v>
      </c>
      <c r="C133" s="434" t="s">
        <v>739</v>
      </c>
      <c r="D133" s="435"/>
      <c r="F133" s="338"/>
    </row>
    <row r="134" spans="2:140" ht="12.75" customHeight="1" x14ac:dyDescent="0.25">
      <c r="B134" s="429" t="s">
        <v>740</v>
      </c>
      <c r="C134" s="434" t="s">
        <v>741</v>
      </c>
      <c r="D134" s="435"/>
      <c r="F134" s="338"/>
      <c r="G134" s="386"/>
      <c r="H134" s="386"/>
      <c r="I134" s="386"/>
      <c r="J134" s="386"/>
      <c r="K134" s="386"/>
      <c r="L134" s="386"/>
      <c r="M134" s="386"/>
      <c r="N134" s="386"/>
      <c r="O134" s="382"/>
      <c r="P134" s="386"/>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6"/>
      <c r="AX134" s="386"/>
      <c r="AY134" s="386"/>
      <c r="AZ134" s="386"/>
      <c r="BA134" s="392"/>
      <c r="BB134" s="386"/>
      <c r="BC134" s="386"/>
      <c r="BD134" s="386"/>
      <c r="BE134" s="386"/>
      <c r="BF134" s="386"/>
      <c r="BG134" s="386"/>
      <c r="BH134" s="386"/>
      <c r="BI134" s="382"/>
      <c r="BJ134" s="384"/>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6"/>
      <c r="CI134" s="382"/>
      <c r="CJ134" s="386"/>
      <c r="CK134" s="386"/>
      <c r="CL134" s="386"/>
      <c r="CM134" s="386"/>
      <c r="CN134" s="386"/>
      <c r="CO134" s="386"/>
      <c r="CP134" s="386"/>
      <c r="CQ134" s="386"/>
      <c r="CR134" s="392"/>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92"/>
      <c r="DV134" s="386"/>
      <c r="DW134" s="386"/>
      <c r="DX134" s="391"/>
      <c r="DY134" s="391"/>
      <c r="DZ134" s="391"/>
      <c r="EA134" s="390"/>
      <c r="EB134" s="391"/>
      <c r="EC134" s="391"/>
      <c r="ED134" s="391"/>
      <c r="EE134" s="390"/>
      <c r="EF134" s="391"/>
      <c r="EG134" s="391"/>
      <c r="EH134" s="391"/>
      <c r="EI134" s="389"/>
      <c r="EJ134" s="389"/>
    </row>
    <row r="135" spans="2:140" ht="12.75" customHeight="1" x14ac:dyDescent="0.2">
      <c r="B135" s="429" t="s">
        <v>742</v>
      </c>
      <c r="C135" s="434" t="s">
        <v>743</v>
      </c>
      <c r="D135" s="435"/>
      <c r="F135" s="341"/>
    </row>
    <row r="136" spans="2:140" ht="12.75" customHeight="1" x14ac:dyDescent="0.2">
      <c r="B136" s="430" t="s">
        <v>744</v>
      </c>
      <c r="C136" s="436" t="s">
        <v>745</v>
      </c>
      <c r="D136" s="437"/>
      <c r="F136" s="339"/>
    </row>
    <row r="137" spans="2:140" ht="12.75" customHeight="1" x14ac:dyDescent="0.2">
      <c r="B137" s="438"/>
      <c r="C137" s="438"/>
      <c r="F137" s="339"/>
    </row>
    <row r="138" spans="2:140" ht="12.75" customHeight="1" x14ac:dyDescent="0.2">
      <c r="B138" s="395" t="s">
        <v>1015</v>
      </c>
      <c r="C138" s="427" t="s">
        <v>746</v>
      </c>
      <c r="D138" s="428" t="s">
        <v>748</v>
      </c>
      <c r="F138" s="339"/>
    </row>
    <row r="139" spans="2:140" ht="12.75" customHeight="1" x14ac:dyDescent="0.2">
      <c r="B139" s="431" t="s">
        <v>749</v>
      </c>
      <c r="C139" s="432" t="s">
        <v>750</v>
      </c>
      <c r="D139" s="439" t="s">
        <v>751</v>
      </c>
      <c r="E139" s="388"/>
      <c r="F139" s="386"/>
    </row>
    <row r="140" spans="2:140" ht="12.75" customHeight="1" x14ac:dyDescent="0.2">
      <c r="B140" s="429" t="s">
        <v>752</v>
      </c>
      <c r="C140" s="434" t="s">
        <v>753</v>
      </c>
      <c r="D140" s="440" t="s">
        <v>751</v>
      </c>
      <c r="E140" s="388"/>
      <c r="F140" s="386"/>
    </row>
    <row r="141" spans="2:140" ht="12.75" customHeight="1" x14ac:dyDescent="0.2">
      <c r="B141" s="429" t="s">
        <v>754</v>
      </c>
      <c r="C141" s="434" t="s">
        <v>755</v>
      </c>
      <c r="D141" s="440" t="s">
        <v>751</v>
      </c>
      <c r="E141" s="388"/>
      <c r="F141" s="386"/>
    </row>
    <row r="142" spans="2:140" ht="12.75" customHeight="1" x14ac:dyDescent="0.2">
      <c r="B142" s="429" t="s">
        <v>756</v>
      </c>
      <c r="C142" s="434" t="s">
        <v>757</v>
      </c>
      <c r="D142" s="440" t="s">
        <v>751</v>
      </c>
      <c r="E142" s="388"/>
      <c r="F142" s="386"/>
    </row>
    <row r="143" spans="2:140" ht="12.75" customHeight="1" x14ac:dyDescent="0.2">
      <c r="B143" s="429" t="s">
        <v>758</v>
      </c>
      <c r="C143" s="434" t="s">
        <v>1175</v>
      </c>
      <c r="D143" s="440" t="s">
        <v>751</v>
      </c>
      <c r="E143" s="388"/>
      <c r="F143" s="386"/>
    </row>
    <row r="144" spans="2:140" ht="12.75" customHeight="1" x14ac:dyDescent="0.2">
      <c r="B144" s="429" t="s">
        <v>759</v>
      </c>
      <c r="C144" s="434" t="s">
        <v>760</v>
      </c>
      <c r="D144" s="440" t="s">
        <v>751</v>
      </c>
      <c r="E144" s="388"/>
      <c r="F144" s="386"/>
    </row>
    <row r="145" spans="2:6" ht="12.75" customHeight="1" x14ac:dyDescent="0.2">
      <c r="B145" s="429" t="s">
        <v>761</v>
      </c>
      <c r="C145" s="434" t="s">
        <v>1176</v>
      </c>
      <c r="D145" s="440" t="s">
        <v>751</v>
      </c>
      <c r="E145" s="388"/>
      <c r="F145" s="386"/>
    </row>
    <row r="146" spans="2:6" ht="12.75" customHeight="1" x14ac:dyDescent="0.2">
      <c r="B146" s="429" t="s">
        <v>762</v>
      </c>
      <c r="C146" s="434" t="s">
        <v>1177</v>
      </c>
      <c r="D146" s="440" t="s">
        <v>751</v>
      </c>
      <c r="E146" s="388"/>
      <c r="F146" s="386"/>
    </row>
    <row r="147" spans="2:6" ht="12.75" customHeight="1" x14ac:dyDescent="0.2">
      <c r="B147" s="429" t="s">
        <v>763</v>
      </c>
      <c r="C147" s="434" t="s">
        <v>764</v>
      </c>
      <c r="D147" s="440" t="s">
        <v>1174</v>
      </c>
      <c r="E147" s="388"/>
      <c r="F147" s="386"/>
    </row>
    <row r="148" spans="2:6" ht="12.75" customHeight="1" x14ac:dyDescent="0.2">
      <c r="B148" s="429" t="s">
        <v>766</v>
      </c>
      <c r="C148" s="434" t="s">
        <v>767</v>
      </c>
      <c r="D148" s="440" t="s">
        <v>1174</v>
      </c>
      <c r="E148" s="388"/>
      <c r="F148" s="386"/>
    </row>
    <row r="149" spans="2:6" ht="12.75" customHeight="1" x14ac:dyDescent="0.2">
      <c r="B149" s="429" t="s">
        <v>768</v>
      </c>
      <c r="C149" s="434" t="s">
        <v>769</v>
      </c>
      <c r="D149" s="440" t="s">
        <v>1174</v>
      </c>
      <c r="E149" s="388"/>
      <c r="F149" s="386"/>
    </row>
    <row r="150" spans="2:6" ht="12.75" customHeight="1" x14ac:dyDescent="0.2">
      <c r="B150" s="429" t="s">
        <v>1290</v>
      </c>
      <c r="C150" s="434" t="s">
        <v>1291</v>
      </c>
      <c r="D150" s="440" t="s">
        <v>1174</v>
      </c>
      <c r="E150" s="388"/>
      <c r="F150" s="386"/>
    </row>
    <row r="151" spans="2:6" ht="12.75" customHeight="1" x14ac:dyDescent="0.2">
      <c r="B151" s="429" t="s">
        <v>1292</v>
      </c>
      <c r="C151" s="434" t="s">
        <v>1293</v>
      </c>
      <c r="D151" s="440" t="s">
        <v>1174</v>
      </c>
      <c r="E151" s="388"/>
      <c r="F151" s="382"/>
    </row>
    <row r="152" spans="2:6" ht="12.75" customHeight="1" x14ac:dyDescent="0.2">
      <c r="B152" s="429" t="s">
        <v>770</v>
      </c>
      <c r="C152" s="434" t="s">
        <v>771</v>
      </c>
      <c r="D152" s="440" t="s">
        <v>1174</v>
      </c>
      <c r="E152" s="388"/>
      <c r="F152" s="386"/>
    </row>
    <row r="153" spans="2:6" ht="12.75" customHeight="1" x14ac:dyDescent="0.2">
      <c r="B153" s="429" t="s">
        <v>772</v>
      </c>
      <c r="C153" s="434" t="s">
        <v>773</v>
      </c>
      <c r="D153" s="440" t="s">
        <v>1174</v>
      </c>
      <c r="E153" s="388"/>
      <c r="F153" s="382"/>
    </row>
    <row r="154" spans="2:6" ht="12.75" customHeight="1" x14ac:dyDescent="0.2">
      <c r="B154" s="429" t="s">
        <v>774</v>
      </c>
      <c r="C154" s="434" t="s">
        <v>1178</v>
      </c>
      <c r="D154" s="440" t="s">
        <v>1174</v>
      </c>
      <c r="E154" s="388"/>
      <c r="F154" s="382"/>
    </row>
    <row r="155" spans="2:6" ht="12.75" customHeight="1" x14ac:dyDescent="0.2">
      <c r="B155" s="429" t="s">
        <v>775</v>
      </c>
      <c r="C155" s="434" t="s">
        <v>776</v>
      </c>
      <c r="D155" s="440" t="s">
        <v>1174</v>
      </c>
      <c r="E155" s="388"/>
      <c r="F155" s="382"/>
    </row>
    <row r="156" spans="2:6" ht="12.75" customHeight="1" x14ac:dyDescent="0.2">
      <c r="B156" s="429" t="s">
        <v>777</v>
      </c>
      <c r="C156" s="434" t="s">
        <v>1179</v>
      </c>
      <c r="D156" s="440" t="s">
        <v>1174</v>
      </c>
      <c r="E156" s="388"/>
      <c r="F156" s="382"/>
    </row>
    <row r="157" spans="2:6" ht="12.75" customHeight="1" x14ac:dyDescent="0.2">
      <c r="B157" s="429" t="s">
        <v>1332</v>
      </c>
      <c r="C157" s="434" t="s">
        <v>1333</v>
      </c>
      <c r="D157" s="440" t="s">
        <v>1174</v>
      </c>
      <c r="E157" s="388"/>
      <c r="F157" s="382"/>
    </row>
    <row r="158" spans="2:6" ht="12.75" customHeight="1" x14ac:dyDescent="0.2">
      <c r="B158" s="429" t="s">
        <v>778</v>
      </c>
      <c r="C158" s="434" t="s">
        <v>779</v>
      </c>
      <c r="D158" s="440" t="s">
        <v>1174</v>
      </c>
      <c r="E158" s="388"/>
      <c r="F158" s="382"/>
    </row>
    <row r="159" spans="2:6" ht="12.75" customHeight="1" x14ac:dyDescent="0.2">
      <c r="B159" s="429" t="s">
        <v>780</v>
      </c>
      <c r="C159" s="434" t="s">
        <v>781</v>
      </c>
      <c r="D159" s="440" t="s">
        <v>1174</v>
      </c>
      <c r="E159" s="388"/>
      <c r="F159" s="382"/>
    </row>
    <row r="160" spans="2:6" ht="12.75" customHeight="1" x14ac:dyDescent="0.2">
      <c r="B160" s="429" t="s">
        <v>1334</v>
      </c>
      <c r="C160" s="434" t="s">
        <v>1335</v>
      </c>
      <c r="D160" s="440" t="s">
        <v>1174</v>
      </c>
      <c r="E160" s="388"/>
      <c r="F160" s="382"/>
    </row>
    <row r="161" spans="2:6" ht="12.75" customHeight="1" x14ac:dyDescent="0.2">
      <c r="B161" s="429" t="s">
        <v>782</v>
      </c>
      <c r="C161" s="434" t="s">
        <v>783</v>
      </c>
      <c r="D161" s="440" t="s">
        <v>1174</v>
      </c>
      <c r="E161" s="388"/>
      <c r="F161" s="382"/>
    </row>
    <row r="162" spans="2:6" ht="12.75" customHeight="1" x14ac:dyDescent="0.2">
      <c r="B162" s="429" t="s">
        <v>784</v>
      </c>
      <c r="C162" s="434" t="s">
        <v>785</v>
      </c>
      <c r="D162" s="440" t="s">
        <v>1174</v>
      </c>
      <c r="E162" s="388"/>
      <c r="F162" s="382"/>
    </row>
    <row r="163" spans="2:6" ht="12.75" customHeight="1" x14ac:dyDescent="0.2">
      <c r="B163" s="429" t="s">
        <v>786</v>
      </c>
      <c r="C163" s="434" t="s">
        <v>787</v>
      </c>
      <c r="D163" s="440" t="s">
        <v>1174</v>
      </c>
      <c r="E163" s="388"/>
      <c r="F163" s="382"/>
    </row>
    <row r="164" spans="2:6" ht="12.75" customHeight="1" x14ac:dyDescent="0.2">
      <c r="B164" s="429" t="s">
        <v>788</v>
      </c>
      <c r="C164" s="434" t="s">
        <v>789</v>
      </c>
      <c r="D164" s="440" t="s">
        <v>1174</v>
      </c>
      <c r="E164" s="388"/>
      <c r="F164" s="382"/>
    </row>
    <row r="165" spans="2:6" ht="12.75" customHeight="1" x14ac:dyDescent="0.2">
      <c r="B165" s="429" t="s">
        <v>790</v>
      </c>
      <c r="C165" s="434" t="s">
        <v>791</v>
      </c>
      <c r="D165" s="440" t="s">
        <v>1174</v>
      </c>
      <c r="E165" s="388"/>
      <c r="F165" s="382"/>
    </row>
    <row r="166" spans="2:6" ht="12.75" customHeight="1" x14ac:dyDescent="0.2">
      <c r="B166" s="429" t="s">
        <v>792</v>
      </c>
      <c r="C166" s="434" t="s">
        <v>793</v>
      </c>
      <c r="D166" s="440" t="s">
        <v>1174</v>
      </c>
      <c r="E166" s="388"/>
      <c r="F166" s="382"/>
    </row>
    <row r="167" spans="2:6" ht="12.75" customHeight="1" x14ac:dyDescent="0.2">
      <c r="B167" s="429" t="s">
        <v>794</v>
      </c>
      <c r="C167" s="434" t="s">
        <v>795</v>
      </c>
      <c r="D167" s="440" t="s">
        <v>1174</v>
      </c>
      <c r="E167" s="388"/>
      <c r="F167" s="382"/>
    </row>
    <row r="168" spans="2:6" ht="12.75" customHeight="1" x14ac:dyDescent="0.2">
      <c r="B168" s="429" t="s">
        <v>796</v>
      </c>
      <c r="C168" s="434" t="s">
        <v>797</v>
      </c>
      <c r="D168" s="440" t="s">
        <v>1174</v>
      </c>
      <c r="E168" s="388"/>
      <c r="F168" s="382"/>
    </row>
    <row r="169" spans="2:6" ht="12.75" customHeight="1" x14ac:dyDescent="0.2">
      <c r="B169" s="429" t="s">
        <v>798</v>
      </c>
      <c r="C169" s="434" t="s">
        <v>799</v>
      </c>
      <c r="D169" s="440" t="s">
        <v>1174</v>
      </c>
      <c r="E169" s="388"/>
      <c r="F169" s="382"/>
    </row>
    <row r="170" spans="2:6" ht="12.75" customHeight="1" x14ac:dyDescent="0.2">
      <c r="B170" s="429" t="s">
        <v>800</v>
      </c>
      <c r="C170" s="434" t="s">
        <v>801</v>
      </c>
      <c r="D170" s="440" t="s">
        <v>1174</v>
      </c>
      <c r="E170" s="388"/>
      <c r="F170" s="382"/>
    </row>
    <row r="171" spans="2:6" ht="12.75" customHeight="1" x14ac:dyDescent="0.2">
      <c r="B171" s="429" t="s">
        <v>802</v>
      </c>
      <c r="C171" s="434" t="s">
        <v>803</v>
      </c>
      <c r="D171" s="440" t="s">
        <v>1174</v>
      </c>
      <c r="E171" s="388"/>
      <c r="F171" s="382"/>
    </row>
    <row r="172" spans="2:6" ht="12.75" customHeight="1" x14ac:dyDescent="0.2">
      <c r="B172" s="429" t="s">
        <v>804</v>
      </c>
      <c r="C172" s="434" t="s">
        <v>805</v>
      </c>
      <c r="D172" s="440" t="s">
        <v>1174</v>
      </c>
      <c r="E172" s="388"/>
      <c r="F172" s="382"/>
    </row>
    <row r="173" spans="2:6" ht="12.75" customHeight="1" x14ac:dyDescent="0.2">
      <c r="B173" s="429" t="s">
        <v>806</v>
      </c>
      <c r="C173" s="434" t="s">
        <v>807</v>
      </c>
      <c r="D173" s="440" t="s">
        <v>1174</v>
      </c>
      <c r="E173" s="388"/>
      <c r="F173" s="382"/>
    </row>
    <row r="174" spans="2:6" ht="12.75" customHeight="1" x14ac:dyDescent="0.2">
      <c r="B174" s="429" t="s">
        <v>808</v>
      </c>
      <c r="C174" s="434" t="s">
        <v>809</v>
      </c>
      <c r="D174" s="440" t="s">
        <v>1174</v>
      </c>
      <c r="E174" s="388"/>
      <c r="F174" s="382"/>
    </row>
    <row r="175" spans="2:6" ht="12.75" customHeight="1" x14ac:dyDescent="0.2">
      <c r="B175" s="429" t="s">
        <v>810</v>
      </c>
      <c r="C175" s="434" t="s">
        <v>811</v>
      </c>
      <c r="D175" s="440" t="s">
        <v>1174</v>
      </c>
      <c r="E175" s="388"/>
      <c r="F175" s="382"/>
    </row>
    <row r="176" spans="2:6" ht="12.75" customHeight="1" x14ac:dyDescent="0.2">
      <c r="B176" s="429" t="s">
        <v>812</v>
      </c>
      <c r="C176" s="434" t="s">
        <v>813</v>
      </c>
      <c r="D176" s="440" t="s">
        <v>1174</v>
      </c>
      <c r="E176" s="388"/>
      <c r="F176" s="382"/>
    </row>
    <row r="177" spans="2:6" ht="12.75" customHeight="1" x14ac:dyDescent="0.2">
      <c r="B177" s="429" t="s">
        <v>1222</v>
      </c>
      <c r="C177" s="434" t="s">
        <v>1223</v>
      </c>
      <c r="D177" s="440" t="s">
        <v>1174</v>
      </c>
      <c r="E177" s="388"/>
      <c r="F177" s="382"/>
    </row>
    <row r="178" spans="2:6" ht="12.75" customHeight="1" x14ac:dyDescent="0.2">
      <c r="B178" s="429" t="s">
        <v>814</v>
      </c>
      <c r="C178" s="434" t="s">
        <v>815</v>
      </c>
      <c r="D178" s="440" t="s">
        <v>1174</v>
      </c>
      <c r="E178" s="388"/>
      <c r="F178" s="382"/>
    </row>
    <row r="179" spans="2:6" ht="12.75" customHeight="1" x14ac:dyDescent="0.2">
      <c r="B179" s="429" t="s">
        <v>816</v>
      </c>
      <c r="C179" s="434" t="s">
        <v>817</v>
      </c>
      <c r="D179" s="440" t="s">
        <v>1174</v>
      </c>
      <c r="E179" s="388"/>
      <c r="F179" s="382"/>
    </row>
    <row r="180" spans="2:6" ht="12.75" customHeight="1" x14ac:dyDescent="0.2">
      <c r="B180" s="429" t="s">
        <v>818</v>
      </c>
      <c r="C180" s="434" t="s">
        <v>819</v>
      </c>
      <c r="D180" s="440" t="s">
        <v>1174</v>
      </c>
      <c r="E180" s="388"/>
      <c r="F180" s="382"/>
    </row>
    <row r="181" spans="2:6" ht="12.75" customHeight="1" x14ac:dyDescent="0.2">
      <c r="B181" s="429" t="s">
        <v>820</v>
      </c>
      <c r="C181" s="434" t="s">
        <v>821</v>
      </c>
      <c r="D181" s="440" t="s">
        <v>1174</v>
      </c>
      <c r="E181" s="388"/>
      <c r="F181" s="382"/>
    </row>
    <row r="182" spans="2:6" ht="12.75" customHeight="1" x14ac:dyDescent="0.2">
      <c r="B182" s="429" t="s">
        <v>1300</v>
      </c>
      <c r="C182" s="434" t="s">
        <v>1301</v>
      </c>
      <c r="D182" s="440" t="s">
        <v>1174</v>
      </c>
      <c r="E182" s="388"/>
      <c r="F182" s="382"/>
    </row>
    <row r="183" spans="2:6" ht="12.75" customHeight="1" x14ac:dyDescent="0.2">
      <c r="B183" s="429" t="s">
        <v>822</v>
      </c>
      <c r="C183" s="434" t="s">
        <v>823</v>
      </c>
      <c r="D183" s="440" t="s">
        <v>1174</v>
      </c>
      <c r="E183" s="388"/>
      <c r="F183" s="382"/>
    </row>
    <row r="184" spans="2:6" ht="12.75" customHeight="1" x14ac:dyDescent="0.2">
      <c r="B184" s="429" t="s">
        <v>824</v>
      </c>
      <c r="C184" s="434" t="s">
        <v>825</v>
      </c>
      <c r="D184" s="440" t="s">
        <v>1174</v>
      </c>
      <c r="E184" s="388"/>
      <c r="F184" s="382"/>
    </row>
    <row r="185" spans="2:6" ht="12.75" customHeight="1" x14ac:dyDescent="0.2">
      <c r="B185" s="429" t="s">
        <v>826</v>
      </c>
      <c r="C185" s="434" t="s">
        <v>827</v>
      </c>
      <c r="D185" s="440" t="s">
        <v>1174</v>
      </c>
      <c r="E185" s="388"/>
      <c r="F185" s="382"/>
    </row>
    <row r="186" spans="2:6" ht="12.75" customHeight="1" x14ac:dyDescent="0.2">
      <c r="B186" s="429" t="s">
        <v>828</v>
      </c>
      <c r="C186" s="434" t="s">
        <v>1184</v>
      </c>
      <c r="D186" s="440" t="s">
        <v>1174</v>
      </c>
      <c r="E186" s="388"/>
      <c r="F186" s="382"/>
    </row>
    <row r="187" spans="2:6" ht="12.75" customHeight="1" x14ac:dyDescent="0.2">
      <c r="B187" s="429" t="s">
        <v>829</v>
      </c>
      <c r="C187" s="434" t="s">
        <v>830</v>
      </c>
      <c r="D187" s="440" t="s">
        <v>1174</v>
      </c>
      <c r="E187" s="388"/>
      <c r="F187" s="382"/>
    </row>
    <row r="188" spans="2:6" ht="12.75" customHeight="1" x14ac:dyDescent="0.2">
      <c r="B188" s="429" t="s">
        <v>831</v>
      </c>
      <c r="C188" s="434" t="s">
        <v>832</v>
      </c>
      <c r="D188" s="440" t="s">
        <v>1174</v>
      </c>
      <c r="E188" s="388"/>
      <c r="F188" s="382"/>
    </row>
    <row r="189" spans="2:6" ht="12.75" customHeight="1" x14ac:dyDescent="0.2">
      <c r="B189" s="429" t="s">
        <v>833</v>
      </c>
      <c r="C189" s="434" t="s">
        <v>834</v>
      </c>
      <c r="D189" s="440" t="s">
        <v>1174</v>
      </c>
      <c r="E189" s="388"/>
      <c r="F189" s="382"/>
    </row>
    <row r="190" spans="2:6" ht="12.75" customHeight="1" x14ac:dyDescent="0.2">
      <c r="B190" s="429" t="s">
        <v>835</v>
      </c>
      <c r="C190" s="434" t="s">
        <v>836</v>
      </c>
      <c r="D190" s="440" t="s">
        <v>1174</v>
      </c>
      <c r="E190" s="388"/>
      <c r="F190" s="386"/>
    </row>
    <row r="191" spans="2:6" ht="12.75" customHeight="1" x14ac:dyDescent="0.2">
      <c r="B191" s="429" t="s">
        <v>837</v>
      </c>
      <c r="C191" s="434" t="s">
        <v>838</v>
      </c>
      <c r="D191" s="440" t="s">
        <v>1174</v>
      </c>
      <c r="E191" s="388"/>
      <c r="F191" s="386"/>
    </row>
    <row r="192" spans="2:6" ht="12.75" customHeight="1" x14ac:dyDescent="0.2">
      <c r="B192" s="429" t="s">
        <v>839</v>
      </c>
      <c r="C192" s="434" t="s">
        <v>1180</v>
      </c>
      <c r="D192" s="440" t="s">
        <v>154</v>
      </c>
      <c r="E192" s="388"/>
      <c r="F192" s="386"/>
    </row>
    <row r="193" spans="2:6" ht="12.75" customHeight="1" x14ac:dyDescent="0.2">
      <c r="B193" s="429" t="s">
        <v>840</v>
      </c>
      <c r="C193" s="434" t="s">
        <v>841</v>
      </c>
      <c r="D193" s="440" t="s">
        <v>154</v>
      </c>
      <c r="E193" s="388"/>
      <c r="F193" s="386"/>
    </row>
    <row r="194" spans="2:6" ht="12.75" customHeight="1" x14ac:dyDescent="0.2">
      <c r="B194" s="429" t="s">
        <v>842</v>
      </c>
      <c r="C194" s="434" t="s">
        <v>843</v>
      </c>
      <c r="D194" s="440" t="s">
        <v>155</v>
      </c>
      <c r="E194" s="388"/>
      <c r="F194" s="392"/>
    </row>
    <row r="195" spans="2:6" ht="12.75" customHeight="1" x14ac:dyDescent="0.2">
      <c r="B195" s="429" t="s">
        <v>844</v>
      </c>
      <c r="C195" s="434" t="s">
        <v>845</v>
      </c>
      <c r="D195" s="440" t="s">
        <v>155</v>
      </c>
      <c r="E195" s="388"/>
      <c r="F195" s="386"/>
    </row>
    <row r="196" spans="2:6" ht="12.75" customHeight="1" x14ac:dyDescent="0.2">
      <c r="B196" s="429" t="s">
        <v>846</v>
      </c>
      <c r="C196" s="434" t="s">
        <v>847</v>
      </c>
      <c r="D196" s="440" t="s">
        <v>155</v>
      </c>
      <c r="E196" s="388"/>
      <c r="F196" s="386"/>
    </row>
    <row r="197" spans="2:6" ht="12.75" customHeight="1" x14ac:dyDescent="0.2">
      <c r="B197" s="429" t="s">
        <v>848</v>
      </c>
      <c r="C197" s="434" t="s">
        <v>849</v>
      </c>
      <c r="D197" s="440" t="s">
        <v>155</v>
      </c>
      <c r="E197" s="388"/>
      <c r="F197" s="386"/>
    </row>
    <row r="198" spans="2:6" ht="12.75" customHeight="1" x14ac:dyDescent="0.2">
      <c r="B198" s="429" t="s">
        <v>850</v>
      </c>
      <c r="C198" s="434" t="s">
        <v>851</v>
      </c>
      <c r="D198" s="440" t="s">
        <v>155</v>
      </c>
      <c r="E198" s="388"/>
      <c r="F198" s="386"/>
    </row>
    <row r="199" spans="2:6" ht="12.75" customHeight="1" x14ac:dyDescent="0.2">
      <c r="B199" s="429" t="s">
        <v>852</v>
      </c>
      <c r="C199" s="434" t="s">
        <v>1185</v>
      </c>
      <c r="D199" s="440" t="s">
        <v>155</v>
      </c>
      <c r="E199" s="388"/>
      <c r="F199" s="386"/>
    </row>
    <row r="200" spans="2:6" ht="12.75" customHeight="1" x14ac:dyDescent="0.2">
      <c r="B200" s="429" t="s">
        <v>1230</v>
      </c>
      <c r="C200" s="434" t="s">
        <v>1231</v>
      </c>
      <c r="D200" s="440" t="s">
        <v>155</v>
      </c>
      <c r="E200" s="388"/>
      <c r="F200" s="386"/>
    </row>
    <row r="201" spans="2:6" ht="12.75" customHeight="1" x14ac:dyDescent="0.2">
      <c r="B201" s="429" t="s">
        <v>853</v>
      </c>
      <c r="C201" s="434" t="s">
        <v>854</v>
      </c>
      <c r="D201" s="440" t="s">
        <v>155</v>
      </c>
      <c r="E201" s="388"/>
      <c r="F201" s="386"/>
    </row>
    <row r="202" spans="2:6" ht="12.75" customHeight="1" x14ac:dyDescent="0.2">
      <c r="B202" s="429" t="s">
        <v>1294</v>
      </c>
      <c r="C202" s="434" t="s">
        <v>1295</v>
      </c>
      <c r="D202" s="440" t="s">
        <v>1174</v>
      </c>
      <c r="E202" s="388"/>
      <c r="F202" s="386"/>
    </row>
    <row r="203" spans="2:6" ht="12.75" customHeight="1" x14ac:dyDescent="0.2">
      <c r="B203" s="429" t="s">
        <v>855</v>
      </c>
      <c r="C203" s="434" t="s">
        <v>856</v>
      </c>
      <c r="D203" s="440" t="s">
        <v>155</v>
      </c>
      <c r="E203" s="388"/>
      <c r="F203" s="386"/>
    </row>
    <row r="204" spans="2:6" ht="12.75" customHeight="1" x14ac:dyDescent="0.2">
      <c r="B204" s="429" t="s">
        <v>857</v>
      </c>
      <c r="C204" s="434" t="s">
        <v>1186</v>
      </c>
      <c r="D204" s="440" t="s">
        <v>155</v>
      </c>
      <c r="E204" s="388"/>
      <c r="F204" s="382"/>
    </row>
    <row r="205" spans="2:6" ht="12.75" customHeight="1" x14ac:dyDescent="0.2">
      <c r="B205" s="429" t="s">
        <v>858</v>
      </c>
      <c r="C205" s="434" t="s">
        <v>859</v>
      </c>
      <c r="D205" s="440" t="s">
        <v>155</v>
      </c>
      <c r="E205" s="388"/>
      <c r="F205" s="384"/>
    </row>
    <row r="206" spans="2:6" ht="12.75" customHeight="1" x14ac:dyDescent="0.2">
      <c r="B206" s="429" t="s">
        <v>1226</v>
      </c>
      <c r="C206" s="434" t="s">
        <v>1227</v>
      </c>
      <c r="D206" s="440" t="s">
        <v>155</v>
      </c>
      <c r="E206" s="388"/>
      <c r="F206" s="382"/>
    </row>
    <row r="207" spans="2:6" ht="12.75" customHeight="1" x14ac:dyDescent="0.2">
      <c r="B207" s="429" t="s">
        <v>860</v>
      </c>
      <c r="C207" s="434" t="s">
        <v>861</v>
      </c>
      <c r="D207" s="440" t="s">
        <v>155</v>
      </c>
      <c r="E207" s="388"/>
      <c r="F207" s="382"/>
    </row>
    <row r="208" spans="2:6" ht="12.75" customHeight="1" x14ac:dyDescent="0.2">
      <c r="B208" s="429" t="s">
        <v>1151</v>
      </c>
      <c r="C208" s="434" t="s">
        <v>1153</v>
      </c>
      <c r="D208" s="440" t="s">
        <v>155</v>
      </c>
      <c r="E208" s="388"/>
      <c r="F208" s="382"/>
    </row>
    <row r="209" spans="2:6" ht="12.75" customHeight="1" x14ac:dyDescent="0.2">
      <c r="B209" s="426" t="s">
        <v>1350</v>
      </c>
      <c r="C209" s="441" t="s">
        <v>1352</v>
      </c>
      <c r="D209" s="442" t="s">
        <v>155</v>
      </c>
      <c r="E209" s="388"/>
      <c r="F209" s="382"/>
    </row>
    <row r="210" spans="2:6" ht="12.75" customHeight="1" x14ac:dyDescent="0.2">
      <c r="B210" s="429" t="s">
        <v>1071</v>
      </c>
      <c r="C210" s="434" t="s">
        <v>1072</v>
      </c>
      <c r="D210" s="440" t="s">
        <v>765</v>
      </c>
      <c r="E210" s="388"/>
      <c r="F210" s="382"/>
    </row>
    <row r="211" spans="2:6" ht="12.75" customHeight="1" x14ac:dyDescent="0.2">
      <c r="B211" s="429" t="s">
        <v>862</v>
      </c>
      <c r="C211" s="434" t="s">
        <v>863</v>
      </c>
      <c r="D211" s="440" t="s">
        <v>155</v>
      </c>
      <c r="E211" s="388"/>
      <c r="F211" s="382"/>
    </row>
    <row r="212" spans="2:6" ht="12.75" customHeight="1" x14ac:dyDescent="0.2">
      <c r="B212" s="429" t="s">
        <v>864</v>
      </c>
      <c r="C212" s="434" t="s">
        <v>865</v>
      </c>
      <c r="D212" s="440" t="s">
        <v>1174</v>
      </c>
      <c r="E212" s="388"/>
      <c r="F212" s="382"/>
    </row>
    <row r="213" spans="2:6" ht="12.75" customHeight="1" x14ac:dyDescent="0.2">
      <c r="B213" s="429" t="s">
        <v>866</v>
      </c>
      <c r="C213" s="434" t="s">
        <v>867</v>
      </c>
      <c r="D213" s="440" t="s">
        <v>155</v>
      </c>
      <c r="E213" s="388"/>
      <c r="F213" s="382"/>
    </row>
    <row r="214" spans="2:6" ht="12.75" customHeight="1" x14ac:dyDescent="0.2">
      <c r="B214" s="429" t="s">
        <v>868</v>
      </c>
      <c r="C214" s="434" t="s">
        <v>869</v>
      </c>
      <c r="D214" s="440" t="s">
        <v>155</v>
      </c>
      <c r="E214" s="388"/>
      <c r="F214" s="382"/>
    </row>
    <row r="215" spans="2:6" ht="12.75" customHeight="1" x14ac:dyDescent="0.2">
      <c r="B215" s="429" t="s">
        <v>870</v>
      </c>
      <c r="C215" s="434" t="s">
        <v>871</v>
      </c>
      <c r="D215" s="440" t="s">
        <v>155</v>
      </c>
      <c r="E215" s="388"/>
      <c r="F215" s="382"/>
    </row>
    <row r="216" spans="2:6" ht="12.75" customHeight="1" x14ac:dyDescent="0.2">
      <c r="B216" s="429" t="s">
        <v>872</v>
      </c>
      <c r="C216" s="434" t="s">
        <v>873</v>
      </c>
      <c r="D216" s="440" t="s">
        <v>1174</v>
      </c>
      <c r="E216" s="388"/>
      <c r="F216" s="382"/>
    </row>
    <row r="217" spans="2:6" ht="12.75" customHeight="1" x14ac:dyDescent="0.2">
      <c r="B217" s="429" t="s">
        <v>874</v>
      </c>
      <c r="C217" s="434" t="s">
        <v>875</v>
      </c>
      <c r="D217" s="440" t="s">
        <v>155</v>
      </c>
      <c r="E217" s="388"/>
      <c r="F217" s="382"/>
    </row>
    <row r="218" spans="2:6" ht="12.75" customHeight="1" x14ac:dyDescent="0.2">
      <c r="B218" s="429" t="s">
        <v>876</v>
      </c>
      <c r="C218" s="434" t="s">
        <v>877</v>
      </c>
      <c r="D218" s="440" t="s">
        <v>155</v>
      </c>
      <c r="E218" s="388"/>
      <c r="F218" s="382"/>
    </row>
    <row r="219" spans="2:6" ht="12.75" customHeight="1" x14ac:dyDescent="0.2">
      <c r="B219" s="429" t="s">
        <v>878</v>
      </c>
      <c r="C219" s="434" t="s">
        <v>879</v>
      </c>
      <c r="D219" s="440" t="s">
        <v>155</v>
      </c>
      <c r="E219" s="388"/>
      <c r="F219" s="382"/>
    </row>
    <row r="220" spans="2:6" ht="12.75" customHeight="1" x14ac:dyDescent="0.2">
      <c r="B220" s="429" t="s">
        <v>880</v>
      </c>
      <c r="C220" s="434" t="s">
        <v>881</v>
      </c>
      <c r="D220" s="440" t="s">
        <v>155</v>
      </c>
      <c r="E220" s="388"/>
      <c r="F220" s="382"/>
    </row>
    <row r="221" spans="2:6" ht="12.75" customHeight="1" x14ac:dyDescent="0.2">
      <c r="B221" s="429" t="s">
        <v>882</v>
      </c>
      <c r="C221" s="434" t="s">
        <v>883</v>
      </c>
      <c r="D221" s="440" t="s">
        <v>155</v>
      </c>
      <c r="E221" s="388"/>
      <c r="F221" s="382"/>
    </row>
    <row r="222" spans="2:6" ht="12.75" customHeight="1" x14ac:dyDescent="0.2">
      <c r="B222" s="429" t="s">
        <v>884</v>
      </c>
      <c r="C222" s="434" t="s">
        <v>885</v>
      </c>
      <c r="D222" s="440" t="s">
        <v>155</v>
      </c>
      <c r="E222" s="388"/>
      <c r="F222" s="382"/>
    </row>
    <row r="223" spans="2:6" ht="12.75" customHeight="1" x14ac:dyDescent="0.2">
      <c r="B223" s="429" t="s">
        <v>886</v>
      </c>
      <c r="C223" s="434" t="s">
        <v>887</v>
      </c>
      <c r="D223" s="440" t="s">
        <v>155</v>
      </c>
      <c r="E223" s="388"/>
      <c r="F223" s="382"/>
    </row>
    <row r="224" spans="2:6" ht="12.75" customHeight="1" x14ac:dyDescent="0.2">
      <c r="B224" s="429" t="s">
        <v>888</v>
      </c>
      <c r="C224" s="434" t="s">
        <v>889</v>
      </c>
      <c r="D224" s="440" t="s">
        <v>155</v>
      </c>
      <c r="E224" s="388"/>
      <c r="F224" s="382"/>
    </row>
    <row r="225" spans="2:6" ht="12.75" customHeight="1" x14ac:dyDescent="0.2">
      <c r="B225" s="429" t="s">
        <v>890</v>
      </c>
      <c r="C225" s="434" t="s">
        <v>891</v>
      </c>
      <c r="D225" s="440" t="s">
        <v>1174</v>
      </c>
      <c r="E225" s="388"/>
      <c r="F225" s="382"/>
    </row>
    <row r="226" spans="2:6" ht="12.75" customHeight="1" x14ac:dyDescent="0.2">
      <c r="B226" s="429" t="s">
        <v>892</v>
      </c>
      <c r="C226" s="434" t="s">
        <v>893</v>
      </c>
      <c r="D226" s="440" t="s">
        <v>1174</v>
      </c>
      <c r="E226" s="388"/>
      <c r="F226" s="382"/>
    </row>
    <row r="227" spans="2:6" ht="12.75" customHeight="1" x14ac:dyDescent="0.2">
      <c r="B227" s="429" t="s">
        <v>1224</v>
      </c>
      <c r="C227" s="434" t="s">
        <v>1296</v>
      </c>
      <c r="D227" s="440" t="s">
        <v>1174</v>
      </c>
      <c r="E227" s="388"/>
      <c r="F227" s="382"/>
    </row>
    <row r="228" spans="2:6" ht="12.75" customHeight="1" x14ac:dyDescent="0.2">
      <c r="B228" s="429" t="s">
        <v>1225</v>
      </c>
      <c r="C228" s="434" t="s">
        <v>1297</v>
      </c>
      <c r="D228" s="440" t="s">
        <v>1174</v>
      </c>
      <c r="E228" s="388"/>
      <c r="F228" s="382"/>
    </row>
    <row r="229" spans="2:6" ht="12.75" customHeight="1" x14ac:dyDescent="0.2">
      <c r="B229" s="429" t="s">
        <v>1336</v>
      </c>
      <c r="C229" s="434" t="s">
        <v>1337</v>
      </c>
      <c r="D229" s="440" t="s">
        <v>1174</v>
      </c>
      <c r="E229" s="388"/>
      <c r="F229" s="382"/>
    </row>
    <row r="230" spans="2:6" ht="12.75" customHeight="1" x14ac:dyDescent="0.2">
      <c r="B230" s="429" t="s">
        <v>1338</v>
      </c>
      <c r="C230" s="434" t="s">
        <v>1339</v>
      </c>
      <c r="D230" s="440" t="s">
        <v>1174</v>
      </c>
      <c r="E230" s="388"/>
      <c r="F230" s="382"/>
    </row>
    <row r="231" spans="2:6" ht="12.75" customHeight="1" x14ac:dyDescent="0.2">
      <c r="B231" s="429" t="s">
        <v>894</v>
      </c>
      <c r="C231" s="434" t="s">
        <v>895</v>
      </c>
      <c r="D231" s="440" t="s">
        <v>1174</v>
      </c>
      <c r="E231" s="388"/>
      <c r="F231" s="382"/>
    </row>
    <row r="232" spans="2:6" ht="12.75" customHeight="1" x14ac:dyDescent="0.2">
      <c r="B232" s="429" t="s">
        <v>896</v>
      </c>
      <c r="C232" s="434" t="s">
        <v>897</v>
      </c>
      <c r="D232" s="440" t="s">
        <v>1174</v>
      </c>
      <c r="E232" s="388"/>
      <c r="F232" s="386"/>
    </row>
    <row r="233" spans="2:6" ht="12.75" customHeight="1" x14ac:dyDescent="0.2">
      <c r="B233" s="429" t="s">
        <v>898</v>
      </c>
      <c r="C233" s="434" t="s">
        <v>899</v>
      </c>
      <c r="D233" s="440" t="s">
        <v>155</v>
      </c>
      <c r="E233" s="388"/>
      <c r="F233" s="382"/>
    </row>
    <row r="234" spans="2:6" ht="12.75" customHeight="1" x14ac:dyDescent="0.2">
      <c r="B234" s="429" t="s">
        <v>900</v>
      </c>
      <c r="C234" s="434" t="s">
        <v>901</v>
      </c>
      <c r="D234" s="440" t="s">
        <v>155</v>
      </c>
      <c r="E234" s="388"/>
      <c r="F234" s="386"/>
    </row>
    <row r="235" spans="2:6" ht="12.75" customHeight="1" x14ac:dyDescent="0.2">
      <c r="B235" s="429" t="s">
        <v>726</v>
      </c>
      <c r="C235" s="434" t="s">
        <v>727</v>
      </c>
      <c r="D235" s="440" t="s">
        <v>1174</v>
      </c>
      <c r="E235" s="388"/>
      <c r="F235" s="386"/>
    </row>
    <row r="236" spans="2:6" ht="12.75" customHeight="1" x14ac:dyDescent="0.2">
      <c r="B236" s="429" t="s">
        <v>1021</v>
      </c>
      <c r="C236" s="434" t="s">
        <v>1020</v>
      </c>
      <c r="D236" s="440" t="s">
        <v>1174</v>
      </c>
      <c r="E236" s="388"/>
      <c r="F236" s="386"/>
    </row>
    <row r="237" spans="2:6" ht="12.75" customHeight="1" x14ac:dyDescent="0.2">
      <c r="B237" s="429" t="s">
        <v>1019</v>
      </c>
      <c r="C237" s="434" t="s">
        <v>1018</v>
      </c>
      <c r="D237" s="440" t="s">
        <v>1174</v>
      </c>
      <c r="E237" s="388"/>
      <c r="F237" s="386"/>
    </row>
    <row r="238" spans="2:6" ht="12.75" customHeight="1" x14ac:dyDescent="0.2">
      <c r="B238" s="429" t="s">
        <v>1016</v>
      </c>
      <c r="C238" s="434" t="s">
        <v>1017</v>
      </c>
      <c r="D238" s="440" t="s">
        <v>1174</v>
      </c>
      <c r="E238" s="388"/>
      <c r="F238" s="386"/>
    </row>
    <row r="239" spans="2:6" ht="12.75" customHeight="1" x14ac:dyDescent="0.2">
      <c r="B239" s="429" t="s">
        <v>904</v>
      </c>
      <c r="C239" s="434" t="s">
        <v>905</v>
      </c>
      <c r="D239" s="440" t="s">
        <v>155</v>
      </c>
      <c r="E239" s="388"/>
      <c r="F239" s="386"/>
    </row>
    <row r="240" spans="2:6" ht="12.75" customHeight="1" x14ac:dyDescent="0.2">
      <c r="B240" s="429" t="s">
        <v>1302</v>
      </c>
      <c r="C240" s="434" t="s">
        <v>1303</v>
      </c>
      <c r="D240" s="440" t="s">
        <v>155</v>
      </c>
      <c r="E240" s="388"/>
      <c r="F240" s="386"/>
    </row>
    <row r="241" spans="2:6" ht="12.75" customHeight="1" x14ac:dyDescent="0.2">
      <c r="B241" s="429" t="s">
        <v>1232</v>
      </c>
      <c r="C241" s="434" t="s">
        <v>1233</v>
      </c>
      <c r="D241" s="440" t="s">
        <v>155</v>
      </c>
      <c r="E241" s="388"/>
      <c r="F241" s="386"/>
    </row>
    <row r="242" spans="2:6" ht="12.75" customHeight="1" x14ac:dyDescent="0.2">
      <c r="B242" s="429" t="s">
        <v>906</v>
      </c>
      <c r="C242" s="434" t="s">
        <v>907</v>
      </c>
      <c r="D242" s="440" t="s">
        <v>155</v>
      </c>
      <c r="E242" s="388"/>
      <c r="F242" s="386"/>
    </row>
    <row r="243" spans="2:6" ht="12.75" customHeight="1" x14ac:dyDescent="0.2">
      <c r="B243" s="429" t="s">
        <v>908</v>
      </c>
      <c r="C243" s="434" t="s">
        <v>909</v>
      </c>
      <c r="D243" s="440" t="s">
        <v>156</v>
      </c>
      <c r="E243" s="388"/>
      <c r="F243" s="386"/>
    </row>
    <row r="244" spans="2:6" ht="12.75" customHeight="1" x14ac:dyDescent="0.2">
      <c r="B244" s="429" t="s">
        <v>910</v>
      </c>
      <c r="C244" s="434" t="s">
        <v>911</v>
      </c>
      <c r="D244" s="440" t="s">
        <v>156</v>
      </c>
      <c r="E244" s="388"/>
      <c r="F244" s="392"/>
    </row>
    <row r="245" spans="2:6" ht="12.75" customHeight="1" x14ac:dyDescent="0.2">
      <c r="B245" s="429" t="s">
        <v>912</v>
      </c>
      <c r="C245" s="434" t="s">
        <v>913</v>
      </c>
      <c r="D245" s="440" t="s">
        <v>156</v>
      </c>
      <c r="E245" s="388"/>
      <c r="F245" s="386"/>
    </row>
    <row r="246" spans="2:6" ht="12.75" customHeight="1" x14ac:dyDescent="0.2">
      <c r="B246" s="429" t="s">
        <v>914</v>
      </c>
      <c r="C246" s="434" t="s">
        <v>915</v>
      </c>
      <c r="D246" s="440" t="s">
        <v>156</v>
      </c>
      <c r="E246" s="388"/>
      <c r="F246" s="386"/>
    </row>
    <row r="247" spans="2:6" ht="12.75" customHeight="1" x14ac:dyDescent="0.2">
      <c r="B247" s="429" t="s">
        <v>916</v>
      </c>
      <c r="C247" s="434" t="s">
        <v>917</v>
      </c>
      <c r="D247" s="440" t="s">
        <v>156</v>
      </c>
      <c r="E247" s="388"/>
      <c r="F247" s="386"/>
    </row>
    <row r="248" spans="2:6" ht="12.75" customHeight="1" x14ac:dyDescent="0.2">
      <c r="B248" s="429" t="s">
        <v>918</v>
      </c>
      <c r="C248" s="434" t="s">
        <v>919</v>
      </c>
      <c r="D248" s="440" t="s">
        <v>156</v>
      </c>
      <c r="E248" s="388"/>
      <c r="F248" s="386"/>
    </row>
    <row r="249" spans="2:6" ht="12.75" customHeight="1" x14ac:dyDescent="0.2">
      <c r="B249" s="429" t="s">
        <v>920</v>
      </c>
      <c r="C249" s="434" t="s">
        <v>921</v>
      </c>
      <c r="D249" s="440" t="s">
        <v>156</v>
      </c>
      <c r="E249" s="388"/>
      <c r="F249" s="386"/>
    </row>
    <row r="250" spans="2:6" ht="12.75" customHeight="1" x14ac:dyDescent="0.2">
      <c r="B250" s="429" t="s">
        <v>922</v>
      </c>
      <c r="C250" s="434" t="s">
        <v>923</v>
      </c>
      <c r="D250" s="440" t="s">
        <v>156</v>
      </c>
      <c r="E250" s="388"/>
      <c r="F250" s="386"/>
    </row>
    <row r="251" spans="2:6" ht="12.75" customHeight="1" x14ac:dyDescent="0.2">
      <c r="B251" s="429" t="s">
        <v>924</v>
      </c>
      <c r="C251" s="434" t="s">
        <v>1154</v>
      </c>
      <c r="D251" s="440" t="s">
        <v>156</v>
      </c>
      <c r="E251" s="388"/>
      <c r="F251" s="386"/>
    </row>
    <row r="252" spans="2:6" ht="12.75" customHeight="1" x14ac:dyDescent="0.2">
      <c r="B252" s="429" t="s">
        <v>925</v>
      </c>
      <c r="C252" s="434" t="s">
        <v>926</v>
      </c>
      <c r="D252" s="440" t="s">
        <v>156</v>
      </c>
      <c r="E252" s="388"/>
      <c r="F252" s="386"/>
    </row>
    <row r="253" spans="2:6" ht="12.75" customHeight="1" x14ac:dyDescent="0.2">
      <c r="B253" s="429" t="s">
        <v>927</v>
      </c>
      <c r="C253" s="434" t="s">
        <v>928</v>
      </c>
      <c r="D253" s="440" t="s">
        <v>156</v>
      </c>
      <c r="E253" s="388"/>
      <c r="F253" s="386"/>
    </row>
    <row r="254" spans="2:6" ht="12.75" customHeight="1" x14ac:dyDescent="0.2">
      <c r="B254" s="429" t="s">
        <v>1327</v>
      </c>
      <c r="C254" s="434" t="s">
        <v>1328</v>
      </c>
      <c r="D254" s="440" t="s">
        <v>156</v>
      </c>
      <c r="E254" s="388"/>
      <c r="F254" s="386"/>
    </row>
    <row r="255" spans="2:6" ht="12.75" customHeight="1" x14ac:dyDescent="0.2">
      <c r="B255" s="429" t="s">
        <v>929</v>
      </c>
      <c r="C255" s="434" t="s">
        <v>930</v>
      </c>
      <c r="D255" s="440" t="s">
        <v>156</v>
      </c>
      <c r="E255" s="388"/>
      <c r="F255" s="386"/>
    </row>
    <row r="256" spans="2:6" ht="12.75" customHeight="1" x14ac:dyDescent="0.2">
      <c r="B256" s="429" t="s">
        <v>931</v>
      </c>
      <c r="C256" s="434" t="s">
        <v>932</v>
      </c>
      <c r="D256" s="440" t="s">
        <v>156</v>
      </c>
      <c r="E256" s="388"/>
      <c r="F256" s="386"/>
    </row>
    <row r="257" spans="2:6" ht="12.75" customHeight="1" x14ac:dyDescent="0.2">
      <c r="B257" s="429" t="s">
        <v>933</v>
      </c>
      <c r="C257" s="434" t="s">
        <v>934</v>
      </c>
      <c r="D257" s="440" t="s">
        <v>156</v>
      </c>
      <c r="E257" s="388"/>
      <c r="F257" s="386"/>
    </row>
    <row r="258" spans="2:6" ht="12.75" customHeight="1" x14ac:dyDescent="0.2">
      <c r="B258" s="429" t="s">
        <v>935</v>
      </c>
      <c r="C258" s="434" t="s">
        <v>936</v>
      </c>
      <c r="D258" s="440" t="s">
        <v>156</v>
      </c>
      <c r="E258" s="388"/>
      <c r="F258" s="386"/>
    </row>
    <row r="259" spans="2:6" ht="12.75" customHeight="1" x14ac:dyDescent="0.2">
      <c r="B259" s="429" t="s">
        <v>937</v>
      </c>
      <c r="C259" s="434" t="s">
        <v>938</v>
      </c>
      <c r="D259" s="440" t="s">
        <v>156</v>
      </c>
      <c r="E259" s="388"/>
      <c r="F259" s="386"/>
    </row>
    <row r="260" spans="2:6" ht="12.75" customHeight="1" x14ac:dyDescent="0.2">
      <c r="B260" s="429" t="s">
        <v>939</v>
      </c>
      <c r="C260" s="434" t="s">
        <v>940</v>
      </c>
      <c r="D260" s="440" t="s">
        <v>156</v>
      </c>
      <c r="E260" s="388"/>
      <c r="F260" s="386"/>
    </row>
    <row r="261" spans="2:6" ht="12.75" customHeight="1" x14ac:dyDescent="0.2">
      <c r="B261" s="429" t="s">
        <v>941</v>
      </c>
      <c r="C261" s="434" t="s">
        <v>942</v>
      </c>
      <c r="D261" s="440" t="s">
        <v>156</v>
      </c>
      <c r="E261" s="388"/>
      <c r="F261" s="386"/>
    </row>
    <row r="262" spans="2:6" ht="12.75" customHeight="1" x14ac:dyDescent="0.2">
      <c r="B262" s="429" t="s">
        <v>943</v>
      </c>
      <c r="C262" s="434" t="s">
        <v>944</v>
      </c>
      <c r="D262" s="440" t="s">
        <v>156</v>
      </c>
      <c r="E262" s="388"/>
      <c r="F262" s="386"/>
    </row>
    <row r="263" spans="2:6" ht="12.75" customHeight="1" x14ac:dyDescent="0.2">
      <c r="B263" s="429" t="s">
        <v>945</v>
      </c>
      <c r="C263" s="434" t="s">
        <v>946</v>
      </c>
      <c r="D263" s="440" t="s">
        <v>156</v>
      </c>
      <c r="E263" s="388"/>
      <c r="F263" s="386"/>
    </row>
    <row r="264" spans="2:6" ht="12.75" customHeight="1" x14ac:dyDescent="0.2">
      <c r="B264" s="429" t="s">
        <v>947</v>
      </c>
      <c r="C264" s="434" t="s">
        <v>948</v>
      </c>
      <c r="D264" s="440" t="s">
        <v>156</v>
      </c>
      <c r="E264" s="388"/>
      <c r="F264" s="386"/>
    </row>
    <row r="265" spans="2:6" ht="12.75" customHeight="1" x14ac:dyDescent="0.2">
      <c r="B265" s="429" t="s">
        <v>949</v>
      </c>
      <c r="C265" s="434" t="s">
        <v>950</v>
      </c>
      <c r="D265" s="440" t="s">
        <v>156</v>
      </c>
      <c r="E265" s="388"/>
      <c r="F265" s="386"/>
    </row>
    <row r="266" spans="2:6" ht="12.75" customHeight="1" x14ac:dyDescent="0.2">
      <c r="B266" s="429" t="s">
        <v>951</v>
      </c>
      <c r="C266" s="434" t="s">
        <v>952</v>
      </c>
      <c r="D266" s="440" t="s">
        <v>156</v>
      </c>
      <c r="E266" s="388"/>
      <c r="F266" s="386"/>
    </row>
    <row r="267" spans="2:6" ht="12.75" customHeight="1" x14ac:dyDescent="0.2">
      <c r="B267" s="429" t="s">
        <v>953</v>
      </c>
      <c r="C267" s="434" t="s">
        <v>954</v>
      </c>
      <c r="D267" s="440" t="s">
        <v>156</v>
      </c>
      <c r="E267" s="388"/>
      <c r="F267" s="386"/>
    </row>
    <row r="268" spans="2:6" ht="12.75" customHeight="1" x14ac:dyDescent="0.2">
      <c r="B268" s="429" t="s">
        <v>955</v>
      </c>
      <c r="C268" s="434" t="s">
        <v>956</v>
      </c>
      <c r="D268" s="440" t="s">
        <v>156</v>
      </c>
      <c r="E268" s="388"/>
      <c r="F268" s="386"/>
    </row>
    <row r="269" spans="2:6" ht="12.75" customHeight="1" x14ac:dyDescent="0.2">
      <c r="B269" s="429" t="s">
        <v>957</v>
      </c>
      <c r="C269" s="434" t="s">
        <v>958</v>
      </c>
      <c r="D269" s="440" t="s">
        <v>156</v>
      </c>
      <c r="E269" s="388"/>
      <c r="F269" s="386"/>
    </row>
    <row r="270" spans="2:6" ht="12.75" customHeight="1" x14ac:dyDescent="0.2">
      <c r="B270" s="429" t="s">
        <v>963</v>
      </c>
      <c r="C270" s="434" t="s">
        <v>964</v>
      </c>
      <c r="D270" s="440" t="s">
        <v>156</v>
      </c>
      <c r="E270" s="388"/>
      <c r="F270" s="386"/>
    </row>
    <row r="271" spans="2:6" ht="12.75" customHeight="1" x14ac:dyDescent="0.2">
      <c r="B271" s="429" t="s">
        <v>965</v>
      </c>
      <c r="C271" s="434" t="s">
        <v>966</v>
      </c>
      <c r="D271" s="440" t="s">
        <v>156</v>
      </c>
      <c r="E271" s="388"/>
      <c r="F271" s="386"/>
    </row>
    <row r="272" spans="2:6" ht="12.75" customHeight="1" x14ac:dyDescent="0.2">
      <c r="B272" s="429" t="s">
        <v>967</v>
      </c>
      <c r="C272" s="434" t="s">
        <v>968</v>
      </c>
      <c r="D272" s="440" t="s">
        <v>156</v>
      </c>
      <c r="E272" s="388"/>
      <c r="F272" s="386"/>
    </row>
    <row r="273" spans="2:6" ht="12.75" customHeight="1" x14ac:dyDescent="0.2">
      <c r="B273" s="429" t="s">
        <v>969</v>
      </c>
      <c r="C273" s="434" t="s">
        <v>970</v>
      </c>
      <c r="D273" s="440" t="s">
        <v>156</v>
      </c>
      <c r="E273" s="388"/>
      <c r="F273" s="386"/>
    </row>
    <row r="274" spans="2:6" ht="12.75" customHeight="1" x14ac:dyDescent="0.2">
      <c r="B274" s="429" t="s">
        <v>971</v>
      </c>
      <c r="C274" s="434" t="s">
        <v>972</v>
      </c>
      <c r="D274" s="440" t="s">
        <v>156</v>
      </c>
      <c r="E274" s="388"/>
      <c r="F274" s="386"/>
    </row>
    <row r="275" spans="2:6" ht="12.75" customHeight="1" x14ac:dyDescent="0.2">
      <c r="B275" s="429" t="s">
        <v>973</v>
      </c>
      <c r="C275" s="434" t="s">
        <v>974</v>
      </c>
      <c r="D275" s="440" t="s">
        <v>156</v>
      </c>
      <c r="E275" s="388"/>
      <c r="F275" s="386"/>
    </row>
    <row r="276" spans="2:6" ht="12.75" customHeight="1" x14ac:dyDescent="0.2">
      <c r="B276" s="426" t="s">
        <v>1349</v>
      </c>
      <c r="C276" s="441" t="s">
        <v>1351</v>
      </c>
      <c r="D276" s="442" t="s">
        <v>156</v>
      </c>
      <c r="E276" s="388"/>
      <c r="F276" s="386"/>
    </row>
    <row r="277" spans="2:6" ht="12.75" customHeight="1" x14ac:dyDescent="0.2">
      <c r="B277" s="429" t="s">
        <v>1304</v>
      </c>
      <c r="C277" s="434" t="s">
        <v>1305</v>
      </c>
      <c r="D277" s="440" t="s">
        <v>156</v>
      </c>
      <c r="E277" s="388"/>
      <c r="F277" s="392"/>
    </row>
    <row r="278" spans="2:6" ht="12.75" customHeight="1" x14ac:dyDescent="0.2">
      <c r="B278" s="429" t="s">
        <v>975</v>
      </c>
      <c r="C278" s="434" t="s">
        <v>976</v>
      </c>
      <c r="D278" s="440" t="s">
        <v>156</v>
      </c>
      <c r="E278" s="388"/>
      <c r="F278" s="386"/>
    </row>
    <row r="279" spans="2:6" ht="12.75" customHeight="1" x14ac:dyDescent="0.2">
      <c r="B279" s="429" t="s">
        <v>977</v>
      </c>
      <c r="C279" s="434" t="s">
        <v>978</v>
      </c>
      <c r="D279" s="440" t="s">
        <v>156</v>
      </c>
      <c r="E279" s="388"/>
      <c r="F279" s="386"/>
    </row>
    <row r="280" spans="2:6" ht="12.75" customHeight="1" x14ac:dyDescent="0.2">
      <c r="B280" s="429" t="s">
        <v>979</v>
      </c>
      <c r="C280" s="434" t="s">
        <v>980</v>
      </c>
      <c r="D280" s="440" t="s">
        <v>156</v>
      </c>
      <c r="E280" s="388"/>
      <c r="F280" s="386"/>
    </row>
    <row r="281" spans="2:6" ht="12.75" customHeight="1" x14ac:dyDescent="0.2">
      <c r="B281" s="429" t="s">
        <v>981</v>
      </c>
      <c r="C281" s="434" t="s">
        <v>982</v>
      </c>
      <c r="D281" s="440" t="s">
        <v>156</v>
      </c>
      <c r="E281" s="388"/>
      <c r="F281" s="391"/>
    </row>
    <row r="282" spans="2:6" ht="12.75" customHeight="1" x14ac:dyDescent="0.2">
      <c r="B282" s="429" t="s">
        <v>983</v>
      </c>
      <c r="C282" s="434" t="s">
        <v>984</v>
      </c>
      <c r="D282" s="440" t="s">
        <v>156</v>
      </c>
      <c r="E282" s="388"/>
      <c r="F282" s="391"/>
    </row>
    <row r="283" spans="2:6" ht="12.75" customHeight="1" x14ac:dyDescent="0.2">
      <c r="B283" s="429" t="s">
        <v>1306</v>
      </c>
      <c r="C283" s="434" t="s">
        <v>1307</v>
      </c>
      <c r="D283" s="440" t="s">
        <v>156</v>
      </c>
      <c r="E283" s="388"/>
      <c r="F283" s="391"/>
    </row>
    <row r="284" spans="2:6" ht="12.75" customHeight="1" x14ac:dyDescent="0.25">
      <c r="B284" s="429" t="s">
        <v>985</v>
      </c>
      <c r="C284" s="434" t="s">
        <v>986</v>
      </c>
      <c r="D284" s="440" t="s">
        <v>156</v>
      </c>
      <c r="E284" s="388"/>
      <c r="F284" s="385"/>
    </row>
    <row r="285" spans="2:6" ht="12.75" customHeight="1" x14ac:dyDescent="0.2">
      <c r="B285" s="429" t="s">
        <v>987</v>
      </c>
      <c r="C285" s="434" t="s">
        <v>988</v>
      </c>
      <c r="D285" s="440" t="s">
        <v>156</v>
      </c>
      <c r="E285" s="388"/>
      <c r="F285" s="391"/>
    </row>
    <row r="286" spans="2:6" ht="12.75" customHeight="1" x14ac:dyDescent="0.2">
      <c r="B286" s="429" t="s">
        <v>989</v>
      </c>
      <c r="C286" s="434" t="s">
        <v>990</v>
      </c>
      <c r="D286" s="440" t="s">
        <v>156</v>
      </c>
      <c r="E286" s="388"/>
      <c r="F286" s="391"/>
    </row>
    <row r="287" spans="2:6" ht="12.75" customHeight="1" x14ac:dyDescent="0.2">
      <c r="B287" s="429" t="s">
        <v>991</v>
      </c>
      <c r="C287" s="434" t="s">
        <v>992</v>
      </c>
      <c r="D287" s="440" t="s">
        <v>156</v>
      </c>
      <c r="E287" s="388"/>
      <c r="F287" s="391"/>
    </row>
    <row r="288" spans="2:6" ht="12.75" customHeight="1" x14ac:dyDescent="0.2">
      <c r="B288" s="429" t="s">
        <v>993</v>
      </c>
      <c r="C288" s="434" t="s">
        <v>994</v>
      </c>
      <c r="D288" s="440" t="s">
        <v>156</v>
      </c>
      <c r="E288" s="388"/>
      <c r="F288" s="391"/>
    </row>
    <row r="289" spans="2:6" ht="12.75" customHeight="1" x14ac:dyDescent="0.2">
      <c r="B289" s="429" t="s">
        <v>995</v>
      </c>
      <c r="C289" s="434" t="s">
        <v>627</v>
      </c>
      <c r="D289" s="440" t="s">
        <v>0</v>
      </c>
      <c r="E289" s="388"/>
      <c r="F289" s="391"/>
    </row>
    <row r="290" spans="2:6" ht="12.75" customHeight="1" x14ac:dyDescent="0.2">
      <c r="B290" s="429" t="s">
        <v>996</v>
      </c>
      <c r="C290" s="434" t="s">
        <v>628</v>
      </c>
      <c r="D290" s="440" t="s">
        <v>0</v>
      </c>
      <c r="E290" s="388"/>
      <c r="F290" s="391"/>
    </row>
    <row r="291" spans="2:6" ht="12.75" customHeight="1" x14ac:dyDescent="0.2">
      <c r="B291" s="429" t="s">
        <v>997</v>
      </c>
      <c r="C291" s="434" t="s">
        <v>629</v>
      </c>
      <c r="D291" s="440" t="s">
        <v>0</v>
      </c>
      <c r="E291" s="388"/>
      <c r="F291" s="391"/>
    </row>
    <row r="292" spans="2:6" ht="12.75" customHeight="1" x14ac:dyDescent="0.2">
      <c r="B292" s="429" t="s">
        <v>998</v>
      </c>
      <c r="C292" s="434" t="s">
        <v>999</v>
      </c>
      <c r="D292" s="440" t="s">
        <v>0</v>
      </c>
      <c r="E292" s="388"/>
      <c r="F292" s="391"/>
    </row>
    <row r="293" spans="2:6" ht="12.75" customHeight="1" x14ac:dyDescent="0.2">
      <c r="B293" s="429" t="s">
        <v>1000</v>
      </c>
      <c r="C293" s="434" t="s">
        <v>1187</v>
      </c>
      <c r="D293" s="440" t="s">
        <v>0</v>
      </c>
      <c r="E293" s="388"/>
      <c r="F293" s="389"/>
    </row>
    <row r="294" spans="2:6" ht="12.75" customHeight="1" x14ac:dyDescent="0.2">
      <c r="B294" s="429" t="s">
        <v>1001</v>
      </c>
      <c r="C294" s="434" t="s">
        <v>1002</v>
      </c>
      <c r="D294" s="440" t="s">
        <v>0</v>
      </c>
      <c r="E294" s="388"/>
      <c r="F294" s="389"/>
    </row>
    <row r="295" spans="2:6" ht="12.75" customHeight="1" x14ac:dyDescent="0.2">
      <c r="B295" s="429" t="s">
        <v>1003</v>
      </c>
      <c r="C295" s="434" t="s">
        <v>1004</v>
      </c>
      <c r="D295" s="440" t="s">
        <v>0</v>
      </c>
      <c r="F295" s="339"/>
    </row>
    <row r="296" spans="2:6" ht="12.75" customHeight="1" x14ac:dyDescent="0.2">
      <c r="B296" s="429" t="s">
        <v>1005</v>
      </c>
      <c r="C296" s="434" t="s">
        <v>630</v>
      </c>
      <c r="D296" s="440" t="s">
        <v>0</v>
      </c>
      <c r="F296" s="339"/>
    </row>
    <row r="297" spans="2:6" ht="12.75" customHeight="1" x14ac:dyDescent="0.2">
      <c r="B297" s="429" t="s">
        <v>1006</v>
      </c>
      <c r="C297" s="434" t="s">
        <v>1007</v>
      </c>
      <c r="D297" s="440" t="s">
        <v>0</v>
      </c>
      <c r="F297" s="339"/>
    </row>
    <row r="298" spans="2:6" ht="12.75" customHeight="1" x14ac:dyDescent="0.2">
      <c r="B298" s="429" t="s">
        <v>1008</v>
      </c>
      <c r="C298" s="434" t="s">
        <v>631</v>
      </c>
      <c r="D298" s="440" t="s">
        <v>0</v>
      </c>
      <c r="F298" s="339"/>
    </row>
    <row r="299" spans="2:6" ht="12.75" customHeight="1" x14ac:dyDescent="0.2">
      <c r="B299" s="429" t="s">
        <v>1009</v>
      </c>
      <c r="C299" s="434" t="s">
        <v>1010</v>
      </c>
      <c r="D299" s="440" t="s">
        <v>0</v>
      </c>
      <c r="F299" s="339"/>
    </row>
    <row r="300" spans="2:6" ht="12.75" customHeight="1" x14ac:dyDescent="0.2">
      <c r="B300" s="429" t="s">
        <v>1011</v>
      </c>
      <c r="C300" s="434" t="s">
        <v>1012</v>
      </c>
      <c r="D300" s="440" t="s">
        <v>0</v>
      </c>
      <c r="F300" s="339"/>
    </row>
    <row r="301" spans="2:6" ht="12.75" customHeight="1" x14ac:dyDescent="0.2">
      <c r="B301" s="443" t="s">
        <v>1013</v>
      </c>
      <c r="C301" s="434" t="s">
        <v>1014</v>
      </c>
      <c r="D301" s="440" t="s">
        <v>155</v>
      </c>
    </row>
    <row r="302" spans="2:6" ht="12.75" customHeight="1" x14ac:dyDescent="0.2">
      <c r="B302" s="444" t="s">
        <v>1152</v>
      </c>
      <c r="C302" s="436" t="s">
        <v>1073</v>
      </c>
      <c r="D302" s="445" t="s">
        <v>155</v>
      </c>
    </row>
    <row r="303" spans="2:6" ht="12.75" customHeight="1" x14ac:dyDescent="0.2">
      <c r="D303" s="425" t="s">
        <v>1353</v>
      </c>
    </row>
  </sheetData>
  <mergeCells count="18">
    <mergeCell ref="C112:D112"/>
    <mergeCell ref="B106:D106"/>
    <mergeCell ref="B108:D108"/>
    <mergeCell ref="B110:D110"/>
    <mergeCell ref="B28:D28"/>
    <mergeCell ref="B2:D2"/>
    <mergeCell ref="B26:D26"/>
    <mergeCell ref="B24:D24"/>
    <mergeCell ref="B22:D22"/>
    <mergeCell ref="B20:D20"/>
    <mergeCell ref="B18:D18"/>
    <mergeCell ref="B16:D16"/>
    <mergeCell ref="B4:D4"/>
    <mergeCell ref="B14:D14"/>
    <mergeCell ref="B12:D12"/>
    <mergeCell ref="B10:D10"/>
    <mergeCell ref="B8:D8"/>
    <mergeCell ref="B6:D6"/>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7"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1234</v>
      </c>
      <c r="D2" s="264"/>
      <c r="E2" s="264"/>
      <c r="F2" s="264"/>
      <c r="G2" s="264"/>
      <c r="H2" s="264"/>
      <c r="I2" s="264"/>
      <c r="J2" s="290"/>
      <c r="K2"/>
    </row>
    <row r="3" spans="1:27" ht="33.75" x14ac:dyDescent="0.2">
      <c r="A3" s="265" t="s">
        <v>245</v>
      </c>
      <c r="B3" s="284" t="s">
        <v>1242</v>
      </c>
      <c r="C3" s="267" t="s">
        <v>1235</v>
      </c>
      <c r="D3" s="267" t="s">
        <v>1236</v>
      </c>
      <c r="E3" s="267" t="s">
        <v>1237</v>
      </c>
      <c r="F3" s="267" t="s">
        <v>1238</v>
      </c>
      <c r="G3" s="267" t="s">
        <v>1239</v>
      </c>
      <c r="H3" s="267" t="s">
        <v>1240</v>
      </c>
      <c r="I3" s="267" t="s">
        <v>1241</v>
      </c>
      <c r="J3" s="297"/>
      <c r="K3"/>
      <c r="L3" s="353"/>
      <c r="M3" s="344"/>
      <c r="N3" s="356"/>
      <c r="O3" s="356"/>
      <c r="P3" s="356"/>
      <c r="Q3" s="356"/>
      <c r="R3" s="356"/>
      <c r="S3" s="356"/>
      <c r="T3" s="356"/>
      <c r="U3" s="290"/>
      <c r="V3" s="290"/>
      <c r="W3" s="290"/>
      <c r="X3" s="290"/>
      <c r="Y3" s="290"/>
      <c r="Z3" s="290"/>
      <c r="AA3" s="290"/>
    </row>
    <row r="4" spans="1:27" ht="15" x14ac:dyDescent="0.25">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19">
        <f t="shared" ref="I4:I10" si="1">H4/B4</f>
        <v>9297.7909451257892</v>
      </c>
      <c r="J4" s="271"/>
      <c r="K4"/>
      <c r="L4" s="349"/>
      <c r="M4" s="355"/>
      <c r="N4" s="355"/>
      <c r="O4" s="355"/>
      <c r="P4" s="355"/>
      <c r="Q4" s="355"/>
      <c r="R4" s="355"/>
      <c r="S4" s="355"/>
      <c r="T4" s="355"/>
      <c r="U4" s="329"/>
      <c r="V4" s="329"/>
      <c r="W4" s="329"/>
      <c r="X4" s="329"/>
      <c r="Y4" s="329"/>
      <c r="Z4" s="329"/>
      <c r="AA4" s="290"/>
    </row>
    <row r="5" spans="1:27" ht="15" x14ac:dyDescent="0.25">
      <c r="A5" s="268" t="s">
        <v>76</v>
      </c>
      <c r="B5" s="250">
        <v>20553</v>
      </c>
      <c r="C5" s="250">
        <v>48560595.919999994</v>
      </c>
      <c r="D5" s="250">
        <v>18837437.960000001</v>
      </c>
      <c r="E5" s="250">
        <v>18497868.710000001</v>
      </c>
      <c r="F5" s="250">
        <v>95413388.520000011</v>
      </c>
      <c r="G5" s="250">
        <v>34421498.870000005</v>
      </c>
      <c r="H5" s="280">
        <f t="shared" si="0"/>
        <v>215730789.98000002</v>
      </c>
      <c r="I5" s="419">
        <f t="shared" si="1"/>
        <v>10496.316351870773</v>
      </c>
      <c r="J5" s="271"/>
      <c r="K5"/>
      <c r="L5" s="349"/>
      <c r="M5" s="355"/>
      <c r="N5" s="355"/>
      <c r="O5" s="355"/>
      <c r="P5" s="355"/>
      <c r="Q5" s="355"/>
      <c r="R5" s="355"/>
      <c r="S5" s="355"/>
      <c r="T5" s="355"/>
      <c r="U5" s="329"/>
      <c r="V5" s="329"/>
      <c r="W5" s="329"/>
      <c r="X5" s="329"/>
      <c r="Y5" s="329"/>
      <c r="Z5" s="329"/>
      <c r="AA5" s="290"/>
    </row>
    <row r="6" spans="1:27" ht="15" x14ac:dyDescent="0.25">
      <c r="A6" s="268" t="s">
        <v>77</v>
      </c>
      <c r="B6" s="250">
        <v>12931</v>
      </c>
      <c r="C6" s="250">
        <v>28496464.149999995</v>
      </c>
      <c r="D6" s="250">
        <v>11637023.709999999</v>
      </c>
      <c r="E6" s="250">
        <v>12306465.819999998</v>
      </c>
      <c r="F6" s="250">
        <v>61198801.590000018</v>
      </c>
      <c r="G6" s="250">
        <v>27235621.240000002</v>
      </c>
      <c r="H6" s="280">
        <f t="shared" si="0"/>
        <v>140874376.51000002</v>
      </c>
      <c r="I6" s="419">
        <f t="shared" si="1"/>
        <v>10894.314168277784</v>
      </c>
      <c r="J6" s="271"/>
      <c r="K6"/>
      <c r="L6" s="349"/>
      <c r="M6" s="355"/>
      <c r="N6" s="355"/>
      <c r="O6" s="355"/>
      <c r="P6" s="355"/>
      <c r="Q6" s="355"/>
      <c r="R6" s="355"/>
      <c r="S6" s="355"/>
      <c r="T6" s="355"/>
      <c r="U6" s="329"/>
      <c r="V6" s="329"/>
      <c r="W6" s="329"/>
      <c r="X6" s="329"/>
      <c r="Y6" s="329"/>
      <c r="Z6" s="329"/>
      <c r="AA6" s="290"/>
    </row>
    <row r="7" spans="1:27" ht="15" x14ac:dyDescent="0.25">
      <c r="A7" s="268" t="s">
        <v>78</v>
      </c>
      <c r="B7" s="250">
        <v>12657</v>
      </c>
      <c r="C7" s="250">
        <v>31752040.960000005</v>
      </c>
      <c r="D7" s="250">
        <v>13511674.799999999</v>
      </c>
      <c r="E7" s="250">
        <v>11846029.209999999</v>
      </c>
      <c r="F7" s="250">
        <v>59025001.24000001</v>
      </c>
      <c r="G7" s="250">
        <v>19376791.120000008</v>
      </c>
      <c r="H7" s="280">
        <f t="shared" si="0"/>
        <v>135511537.33000001</v>
      </c>
      <c r="I7" s="419">
        <f t="shared" si="1"/>
        <v>10706.449974717549</v>
      </c>
      <c r="J7" s="271"/>
      <c r="K7"/>
      <c r="L7" s="349"/>
      <c r="M7" s="355"/>
      <c r="N7" s="355"/>
      <c r="O7" s="355"/>
      <c r="P7" s="355"/>
      <c r="Q7" s="355"/>
      <c r="R7" s="355"/>
      <c r="S7" s="355"/>
      <c r="T7" s="355"/>
      <c r="U7" s="329"/>
      <c r="V7" s="329"/>
      <c r="W7" s="329"/>
      <c r="X7" s="329"/>
      <c r="Y7" s="329"/>
      <c r="Z7" s="329"/>
      <c r="AA7" s="290"/>
    </row>
    <row r="8" spans="1:27" ht="15" x14ac:dyDescent="0.25">
      <c r="A8" s="268" t="s">
        <v>79</v>
      </c>
      <c r="B8" s="250">
        <v>5090</v>
      </c>
      <c r="C8" s="250">
        <v>15662443.780000001</v>
      </c>
      <c r="D8" s="250">
        <v>8963104.1400000025</v>
      </c>
      <c r="E8" s="250">
        <v>5798481.3900000006</v>
      </c>
      <c r="F8" s="250">
        <v>24423239.699999988</v>
      </c>
      <c r="G8" s="250">
        <v>10397847.780000001</v>
      </c>
      <c r="H8" s="280">
        <f t="shared" si="0"/>
        <v>65245116.789999992</v>
      </c>
      <c r="I8" s="419">
        <f t="shared" si="1"/>
        <v>12818.294064833004</v>
      </c>
      <c r="J8" s="271"/>
      <c r="K8"/>
      <c r="L8" s="349"/>
      <c r="M8" s="355"/>
      <c r="N8" s="355"/>
      <c r="O8" s="355"/>
      <c r="P8" s="355"/>
      <c r="Q8" s="355"/>
      <c r="R8" s="355"/>
      <c r="S8" s="355"/>
      <c r="T8" s="355"/>
      <c r="U8" s="329"/>
      <c r="V8" s="329"/>
      <c r="W8" s="329"/>
      <c r="X8" s="329"/>
      <c r="Y8" s="329"/>
      <c r="Z8" s="329"/>
      <c r="AA8" s="290"/>
    </row>
    <row r="9" spans="1:27" ht="15" x14ac:dyDescent="0.25">
      <c r="A9" s="268" t="s">
        <v>80</v>
      </c>
      <c r="B9" s="270">
        <v>1747</v>
      </c>
      <c r="C9" s="270">
        <v>6303309.2599999979</v>
      </c>
      <c r="D9" s="270">
        <v>4031728.3299999991</v>
      </c>
      <c r="E9" s="270">
        <v>2137235.3500000006</v>
      </c>
      <c r="F9" s="270">
        <v>8462970.0399999991</v>
      </c>
      <c r="G9" s="270">
        <v>2851992.56</v>
      </c>
      <c r="H9" s="294">
        <f t="shared" si="0"/>
        <v>23787235.539999995</v>
      </c>
      <c r="I9" s="420">
        <f t="shared" si="1"/>
        <v>13616.047819118487</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19">
        <f t="shared" si="1"/>
        <v>10253.380051031967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21393</v>
      </c>
      <c r="C13" s="250">
        <v>70700691.930000007</v>
      </c>
      <c r="D13" s="250">
        <v>17596780.350000001</v>
      </c>
      <c r="E13" s="250">
        <v>23162185.560000002</v>
      </c>
      <c r="F13" s="250">
        <v>101727290.96000002</v>
      </c>
      <c r="G13" s="250">
        <v>12438392.800000001</v>
      </c>
      <c r="H13" s="280">
        <f>SUM(C13:G13)</f>
        <v>225625341.60000002</v>
      </c>
      <c r="I13" s="419">
        <f t="shared" ref="I13:I18" si="3">H13/B13</f>
        <v>10546.690113588558</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5870</v>
      </c>
      <c r="C14" s="250">
        <v>21116381.640000001</v>
      </c>
      <c r="D14" s="250">
        <v>5455180.5200000005</v>
      </c>
      <c r="E14" s="250">
        <v>6296282.0800000001</v>
      </c>
      <c r="F14" s="250">
        <v>28762164.669999998</v>
      </c>
      <c r="G14" s="250">
        <v>6293580.4299999997</v>
      </c>
      <c r="H14" s="280">
        <f>SUM(C14:G14)</f>
        <v>67923589.340000004</v>
      </c>
      <c r="I14" s="419">
        <f t="shared" si="3"/>
        <v>11571.309938671211</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4769</v>
      </c>
      <c r="C15" s="250">
        <v>14964558.41</v>
      </c>
      <c r="D15" s="250">
        <v>11386451.330000002</v>
      </c>
      <c r="E15" s="250">
        <v>5879703.7800000003</v>
      </c>
      <c r="F15" s="250">
        <v>25712561.689999998</v>
      </c>
      <c r="G15" s="250">
        <v>4196977.2299999995</v>
      </c>
      <c r="H15" s="280">
        <f>SUM(C15:G15)</f>
        <v>62140252.439999998</v>
      </c>
      <c r="I15" s="419">
        <f t="shared" si="3"/>
        <v>13030.038255399455</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5040</v>
      </c>
      <c r="C16" s="250">
        <v>20275222.400000006</v>
      </c>
      <c r="D16" s="250">
        <v>9246452.7800000012</v>
      </c>
      <c r="E16" s="250">
        <v>7564667.2100000018</v>
      </c>
      <c r="F16" s="250">
        <v>32147036.069999997</v>
      </c>
      <c r="G16" s="250">
        <v>8191735.2500000009</v>
      </c>
      <c r="H16" s="280">
        <f>SUM(C16:G16)</f>
        <v>77425113.710000008</v>
      </c>
      <c r="I16" s="419">
        <f t="shared" si="3"/>
        <v>15362.125736111113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1381</v>
      </c>
      <c r="C17" s="270">
        <v>9102458.2300000023</v>
      </c>
      <c r="D17" s="270">
        <v>6036970.0699999994</v>
      </c>
      <c r="E17" s="270">
        <v>2979393.959999999</v>
      </c>
      <c r="F17" s="270">
        <v>12504902.020000001</v>
      </c>
      <c r="G17" s="270">
        <v>2206852.2999999998</v>
      </c>
      <c r="H17" s="294">
        <f>SUM(C17:G17)</f>
        <v>32830576.580000002</v>
      </c>
      <c r="I17" s="420">
        <f t="shared" si="3"/>
        <v>23773.046039102101</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19">
        <f t="shared" si="3"/>
        <v>12117.256746417705</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10095</v>
      </c>
      <c r="C21" s="250">
        <v>23244545.660000004</v>
      </c>
      <c r="D21" s="250">
        <v>12718662.530000001</v>
      </c>
      <c r="E21" s="250">
        <v>10344380.610000001</v>
      </c>
      <c r="F21" s="250">
        <v>49049272.380000003</v>
      </c>
      <c r="G21" s="250">
        <v>9274853.9700000007</v>
      </c>
      <c r="H21" s="271">
        <f>SUM(C21:G21)</f>
        <v>104631715.15000001</v>
      </c>
      <c r="I21" s="419">
        <f>H21/B21</f>
        <v>10364.706800396236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7332</v>
      </c>
      <c r="C22" s="270">
        <v>31470456.220000006</v>
      </c>
      <c r="D22" s="270">
        <v>19856373.780000001</v>
      </c>
      <c r="E22" s="270">
        <v>10488253.6</v>
      </c>
      <c r="F22" s="270">
        <v>42105826.860000007</v>
      </c>
      <c r="G22" s="270">
        <v>9045366.4799999986</v>
      </c>
      <c r="H22" s="270">
        <f>SUM(C22:G22)</f>
        <v>112966276.94000001</v>
      </c>
      <c r="I22" s="420">
        <f>H22/B22</f>
        <v>15407.293636115659</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21">
        <f>H23/B23</f>
        <v>12486.256503701155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FY14</v>
      </c>
      <c r="C29" s="273"/>
      <c r="D29" s="273"/>
      <c r="E29" s="273"/>
      <c r="F29" s="273"/>
      <c r="G29" s="273"/>
      <c r="H29" s="273"/>
      <c r="I29" s="248"/>
      <c r="J29" s="290"/>
      <c r="K29"/>
    </row>
    <row r="30" spans="1:27" ht="22.5" x14ac:dyDescent="0.2">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FY14</v>
      </c>
      <c r="C57" s="251"/>
      <c r="D57" s="251"/>
      <c r="E57" s="251"/>
      <c r="F57" s="251"/>
      <c r="G57" s="251"/>
      <c r="H57" s="251"/>
      <c r="I57" s="267"/>
      <c r="J57" s="248"/>
      <c r="K57" s="290"/>
    </row>
    <row r="58" spans="1:11" ht="22.5" x14ac:dyDescent="0.2">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07"/>
      <c r="I59" s="248"/>
      <c r="J59" s="251"/>
      <c r="K59" s="290"/>
    </row>
    <row r="60" spans="1:11" x14ac:dyDescent="0.2">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07"/>
      <c r="I60" s="248"/>
      <c r="J60" s="251"/>
      <c r="K60" s="290"/>
    </row>
    <row r="61" spans="1:11" x14ac:dyDescent="0.2">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07"/>
      <c r="I61" s="248"/>
      <c r="J61" s="251"/>
      <c r="K61" s="290"/>
    </row>
    <row r="62" spans="1:11" x14ac:dyDescent="0.2">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07"/>
      <c r="I62" s="248"/>
      <c r="J62" s="251"/>
      <c r="K62" s="290"/>
    </row>
    <row r="63" spans="1:11" x14ac:dyDescent="0.2">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07"/>
      <c r="I63" s="248"/>
      <c r="J63" s="251"/>
      <c r="K63" s="290"/>
    </row>
    <row r="64" spans="1:11" x14ac:dyDescent="0.2">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07"/>
      <c r="I64" s="248"/>
      <c r="J64" s="251"/>
      <c r="K64" s="290"/>
    </row>
    <row r="65" spans="1:11" x14ac:dyDescent="0.2">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07"/>
      <c r="I68" s="248"/>
      <c r="J68" s="251"/>
      <c r="K68" s="290"/>
    </row>
    <row r="69" spans="1:11" x14ac:dyDescent="0.2">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07"/>
      <c r="I69" s="248"/>
      <c r="J69" s="251"/>
      <c r="K69" s="290"/>
    </row>
    <row r="70" spans="1:11" x14ac:dyDescent="0.2">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07"/>
      <c r="I70" s="248"/>
      <c r="J70" s="251"/>
      <c r="K70"/>
    </row>
    <row r="71" spans="1:11" x14ac:dyDescent="0.2">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07"/>
      <c r="I71" s="248"/>
      <c r="J71" s="251"/>
      <c r="K71"/>
    </row>
    <row r="72" spans="1:11" x14ac:dyDescent="0.2">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07"/>
      <c r="I72" s="248"/>
      <c r="J72" s="251"/>
      <c r="K72"/>
    </row>
    <row r="73" spans="1:11" x14ac:dyDescent="0.2">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07"/>
      <c r="I76" s="248"/>
      <c r="J76" s="251"/>
      <c r="K76"/>
    </row>
    <row r="77" spans="1:11" x14ac:dyDescent="0.2">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07"/>
      <c r="I77" s="248"/>
      <c r="J77" s="251"/>
      <c r="K77"/>
    </row>
    <row r="78" spans="1:11" x14ac:dyDescent="0.2">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0.25811974611864952</v>
      </c>
      <c r="D80" s="277">
        <f>D53/$H53</f>
        <v>9.6212908489971799E-2</v>
      </c>
      <c r="E80" s="277">
        <f>E53/$H53</f>
        <v>9.4643056845020848E-2</v>
      </c>
      <c r="F80" s="277">
        <f>F53/$H53</f>
        <v>0.43555108732886227</v>
      </c>
      <c r="G80" s="277">
        <f>G53/$H53</f>
        <v>0.11547320121749549</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263" t="s">
        <v>247</v>
      </c>
      <c r="B1" s="264"/>
      <c r="C1" s="264"/>
      <c r="D1" s="264"/>
      <c r="E1" s="264"/>
      <c r="F1" s="264"/>
      <c r="G1" s="264"/>
      <c r="H1" s="264"/>
    </row>
    <row r="2" spans="1:8" x14ac:dyDescent="0.2">
      <c r="A2" s="264" t="s">
        <v>584</v>
      </c>
      <c r="B2" s="251"/>
      <c r="C2" s="251"/>
      <c r="D2" s="251"/>
      <c r="E2" s="251"/>
      <c r="F2" s="251"/>
      <c r="G2" s="251"/>
      <c r="H2" s="251"/>
    </row>
    <row r="3" spans="1:8" ht="33.75" x14ac:dyDescent="0.2">
      <c r="A3" s="264" t="s">
        <v>245</v>
      </c>
      <c r="B3" s="284" t="s">
        <v>593</v>
      </c>
      <c r="C3" s="211" t="s">
        <v>585</v>
      </c>
      <c r="D3" s="211" t="s">
        <v>586</v>
      </c>
      <c r="E3" s="211" t="s">
        <v>587</v>
      </c>
      <c r="F3" s="211" t="s">
        <v>588</v>
      </c>
      <c r="G3" s="211" t="s">
        <v>589</v>
      </c>
      <c r="H3" s="211" t="s">
        <v>590</v>
      </c>
    </row>
    <row r="4" spans="1:8" x14ac:dyDescent="0.2">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
      <c r="A6" s="268" t="s">
        <v>77</v>
      </c>
      <c r="B6" s="271">
        <v>11316</v>
      </c>
      <c r="C6" s="271">
        <v>79751177.609999985</v>
      </c>
      <c r="D6" s="271">
        <v>10940056.770000003</v>
      </c>
      <c r="E6" s="271">
        <v>10189502.689999998</v>
      </c>
      <c r="F6" s="271">
        <v>3658061.13</v>
      </c>
      <c r="G6" s="271">
        <v>2313821.42</v>
      </c>
      <c r="H6" s="250">
        <f t="shared" si="0"/>
        <v>106852619.61999999</v>
      </c>
    </row>
    <row r="7" spans="1:8" x14ac:dyDescent="0.2">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
      <c r="A8" s="268" t="s">
        <v>79</v>
      </c>
      <c r="B8" s="271">
        <v>5238</v>
      </c>
      <c r="C8" s="271">
        <v>39026853.800000027</v>
      </c>
      <c r="D8" s="271">
        <v>7862384.2499999972</v>
      </c>
      <c r="E8" s="271">
        <v>6933511.6999999993</v>
      </c>
      <c r="F8" s="271">
        <v>3545459.7</v>
      </c>
      <c r="G8" s="271">
        <v>676026.09</v>
      </c>
      <c r="H8" s="250">
        <f t="shared" si="0"/>
        <v>58044235.540000036</v>
      </c>
    </row>
    <row r="9" spans="1:8" x14ac:dyDescent="0.2">
      <c r="A9" s="268" t="s">
        <v>80</v>
      </c>
      <c r="B9" s="285">
        <v>1630</v>
      </c>
      <c r="C9" s="287">
        <v>10035031.719999997</v>
      </c>
      <c r="D9" s="270">
        <v>3138031.76</v>
      </c>
      <c r="E9" s="270">
        <v>2601784.14</v>
      </c>
      <c r="F9" s="270">
        <v>558111.72</v>
      </c>
      <c r="G9" s="270">
        <v>91245</v>
      </c>
      <c r="H9" s="270">
        <f t="shared" si="0"/>
        <v>16424204.339999998</v>
      </c>
    </row>
    <row r="10" spans="1:8" x14ac:dyDescent="0.2">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
      <c r="A11" s="268"/>
      <c r="B11" s="240"/>
      <c r="C11" s="271"/>
      <c r="D11" s="271"/>
      <c r="E11" s="271"/>
      <c r="F11" s="271"/>
      <c r="G11" s="271"/>
      <c r="H11" s="250"/>
    </row>
    <row r="12" spans="1:8" x14ac:dyDescent="0.2">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
      <c r="A14" s="268" t="s">
        <v>83</v>
      </c>
      <c r="B14" s="271">
        <v>4842</v>
      </c>
      <c r="C14" s="271">
        <v>35668079.210000001</v>
      </c>
      <c r="D14" s="271">
        <v>6513495.2599999998</v>
      </c>
      <c r="E14" s="271">
        <v>5455501.7500000009</v>
      </c>
      <c r="F14" s="271">
        <v>3462072.81</v>
      </c>
      <c r="G14" s="271">
        <v>1649363</v>
      </c>
      <c r="H14" s="250">
        <f>SUM(C14:G14)</f>
        <v>52748512.030000001</v>
      </c>
    </row>
    <row r="15" spans="1:8" x14ac:dyDescent="0.2">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
      <c r="A16" s="268" t="s">
        <v>85</v>
      </c>
      <c r="B16" s="285">
        <v>1657</v>
      </c>
      <c r="C16" s="287">
        <v>17813921.819999997</v>
      </c>
      <c r="D16" s="270">
        <v>4890349.4400000004</v>
      </c>
      <c r="E16" s="270">
        <v>3655904.27</v>
      </c>
      <c r="F16" s="270">
        <v>3134684.41</v>
      </c>
      <c r="G16" s="270">
        <v>245526.42</v>
      </c>
      <c r="H16" s="270">
        <f>SUM(C16:G16)</f>
        <v>29740386.359999999</v>
      </c>
    </row>
    <row r="17" spans="1:8" x14ac:dyDescent="0.2">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
      <c r="A18" s="268"/>
      <c r="B18" s="240"/>
      <c r="C18" s="271"/>
      <c r="D18" s="271"/>
      <c r="E18" s="271"/>
      <c r="F18" s="271"/>
      <c r="G18" s="271"/>
      <c r="H18" s="250"/>
    </row>
    <row r="19" spans="1:8" x14ac:dyDescent="0.2">
      <c r="A19" s="268" t="s">
        <v>86</v>
      </c>
      <c r="B19" s="271">
        <v>10550</v>
      </c>
      <c r="C19" s="271">
        <v>64688224.790000007</v>
      </c>
      <c r="D19" s="271">
        <v>10564024.32</v>
      </c>
      <c r="E19" s="271">
        <v>7844537.8099999996</v>
      </c>
      <c r="F19" s="271">
        <v>1950404.31</v>
      </c>
      <c r="G19" s="271">
        <v>3967567.64</v>
      </c>
      <c r="H19" s="250">
        <f>SUM(C19:G19)</f>
        <v>89014758.87000002</v>
      </c>
    </row>
    <row r="20" spans="1:8" x14ac:dyDescent="0.2">
      <c r="A20" s="268" t="s">
        <v>87</v>
      </c>
      <c r="B20" s="285">
        <v>6971</v>
      </c>
      <c r="C20" s="287">
        <v>60288189.399999999</v>
      </c>
      <c r="D20" s="270">
        <v>10977330.83</v>
      </c>
      <c r="E20" s="270">
        <v>10387398.439999996</v>
      </c>
      <c r="F20" s="270">
        <v>4436475.28</v>
      </c>
      <c r="G20" s="270">
        <v>1787677.98</v>
      </c>
      <c r="H20" s="270">
        <f>SUM(C20:G20)</f>
        <v>87877071.930000007</v>
      </c>
    </row>
    <row r="21" spans="1:8" x14ac:dyDescent="0.2">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
      <c r="A22" s="268"/>
      <c r="B22" s="250"/>
      <c r="C22" s="250"/>
      <c r="D22" s="250"/>
      <c r="E22" s="250"/>
      <c r="F22" s="250"/>
      <c r="G22" s="250"/>
      <c r="H22" s="250"/>
    </row>
    <row r="23" spans="1:8" ht="13.5" thickBot="1" x14ac:dyDescent="0.25">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592</v>
      </c>
      <c r="B26" s="264"/>
      <c r="C26" s="264"/>
      <c r="D26" s="264"/>
      <c r="E26" s="264"/>
      <c r="F26" s="264"/>
      <c r="G26" s="264"/>
      <c r="H26" s="264"/>
    </row>
    <row r="27" spans="1:8" ht="33.75" x14ac:dyDescent="0.2">
      <c r="A27" s="286" t="s">
        <v>245</v>
      </c>
      <c r="B27" s="286" t="str">
        <f>B3</f>
        <v>ANB08</v>
      </c>
      <c r="C27" s="211" t="s">
        <v>585</v>
      </c>
      <c r="D27" s="211" t="s">
        <v>586</v>
      </c>
      <c r="E27" s="211" t="s">
        <v>587</v>
      </c>
      <c r="F27" s="211" t="s">
        <v>588</v>
      </c>
      <c r="G27" s="211" t="s">
        <v>589</v>
      </c>
      <c r="H27" s="211" t="s">
        <v>590</v>
      </c>
    </row>
    <row r="28" spans="1:8" x14ac:dyDescent="0.2">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
      <c r="A35" s="268"/>
      <c r="B35" s="250"/>
      <c r="C35" s="248"/>
      <c r="D35" s="248"/>
      <c r="E35" s="248"/>
      <c r="F35" s="248"/>
      <c r="G35" s="248"/>
      <c r="H35" s="248"/>
    </row>
    <row r="36" spans="1:8" x14ac:dyDescent="0.2">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
      <c r="A42" s="268"/>
      <c r="B42" s="250"/>
      <c r="C42" s="248"/>
      <c r="D42" s="248"/>
      <c r="E42" s="248"/>
      <c r="F42" s="248"/>
      <c r="G42" s="248"/>
      <c r="H42" s="248"/>
    </row>
    <row r="43" spans="1:8" x14ac:dyDescent="0.2">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
      <c r="A46" s="268"/>
      <c r="B46" s="250"/>
      <c r="C46" s="248"/>
      <c r="D46" s="248"/>
      <c r="E46" s="248"/>
      <c r="F46" s="248"/>
      <c r="G46" s="248"/>
      <c r="H46" s="248"/>
    </row>
    <row r="47" spans="1:8" ht="13.5" thickBot="1" x14ac:dyDescent="0.25">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591</v>
      </c>
      <c r="B52" s="248"/>
      <c r="C52" s="248"/>
      <c r="D52" s="248"/>
      <c r="E52" s="248"/>
      <c r="F52" s="248"/>
      <c r="G52" s="248"/>
      <c r="H52" s="248"/>
    </row>
    <row r="53" spans="1:8" ht="33.75" x14ac:dyDescent="0.2">
      <c r="A53" s="286" t="s">
        <v>245</v>
      </c>
      <c r="B53" s="286" t="str">
        <f>B3</f>
        <v>ANB08</v>
      </c>
      <c r="C53" s="211" t="s">
        <v>585</v>
      </c>
      <c r="D53" s="211" t="s">
        <v>586</v>
      </c>
      <c r="E53" s="211" t="s">
        <v>587</v>
      </c>
      <c r="F53" s="211" t="s">
        <v>588</v>
      </c>
      <c r="G53" s="211" t="s">
        <v>589</v>
      </c>
      <c r="H53" s="211" t="s">
        <v>590</v>
      </c>
    </row>
    <row r="54" spans="1:8" x14ac:dyDescent="0.2">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
      <c r="A61" s="268"/>
      <c r="B61" s="250"/>
      <c r="C61" s="254"/>
      <c r="D61" s="254"/>
      <c r="E61" s="254"/>
      <c r="F61" s="254"/>
      <c r="G61" s="254"/>
      <c r="H61" s="254"/>
    </row>
    <row r="62" spans="1:8" x14ac:dyDescent="0.2">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
      <c r="A68" s="268"/>
      <c r="B68" s="250"/>
      <c r="C68" s="254"/>
      <c r="D68" s="254"/>
      <c r="E68" s="254"/>
      <c r="F68" s="254"/>
      <c r="G68" s="254"/>
      <c r="H68" s="254"/>
    </row>
    <row r="69" spans="1:8" x14ac:dyDescent="0.2">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
      <c r="A72" s="268"/>
      <c r="B72" s="250"/>
      <c r="C72" s="254"/>
      <c r="D72" s="254"/>
      <c r="E72" s="254"/>
      <c r="F72" s="254"/>
      <c r="G72" s="254"/>
      <c r="H72" s="254"/>
    </row>
    <row r="73" spans="1:8" ht="13.5" thickBot="1" x14ac:dyDescent="0.25">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8" t="s">
        <v>247</v>
      </c>
      <c r="B1" s="24"/>
      <c r="C1" s="24"/>
      <c r="D1" s="24"/>
      <c r="E1" s="24"/>
      <c r="F1" s="24"/>
      <c r="G1" s="24"/>
      <c r="H1" s="24"/>
    </row>
    <row r="2" spans="1:8" x14ac:dyDescent="0.2">
      <c r="A2" s="24" t="s">
        <v>45</v>
      </c>
    </row>
    <row r="3" spans="1:8" ht="33.75" x14ac:dyDescent="0.2">
      <c r="A3" s="24" t="s">
        <v>245</v>
      </c>
      <c r="B3" s="207" t="s">
        <v>583</v>
      </c>
      <c r="C3" s="166" t="s">
        <v>46</v>
      </c>
      <c r="D3" s="166" t="s">
        <v>47</v>
      </c>
      <c r="E3" s="166" t="s">
        <v>48</v>
      </c>
      <c r="F3" s="166" t="s">
        <v>49</v>
      </c>
      <c r="G3" s="166" t="s">
        <v>39</v>
      </c>
      <c r="H3" s="166" t="s">
        <v>50</v>
      </c>
    </row>
    <row r="4" spans="1:8" x14ac:dyDescent="0.2">
      <c r="A4" s="213" t="s">
        <v>102</v>
      </c>
      <c r="B4" s="247">
        <v>35547</v>
      </c>
      <c r="C4" s="278">
        <v>223624696.69</v>
      </c>
      <c r="D4" s="278">
        <v>30053628.129999999</v>
      </c>
      <c r="E4" s="278">
        <v>14916644.970000001</v>
      </c>
      <c r="F4" s="278">
        <v>4277126.58</v>
      </c>
      <c r="G4" s="278">
        <v>8639147.8000000007</v>
      </c>
      <c r="H4" s="243">
        <v>281511244.17000002</v>
      </c>
    </row>
    <row r="5" spans="1:8" x14ac:dyDescent="0.2">
      <c r="A5" s="35" t="s">
        <v>76</v>
      </c>
      <c r="B5" s="247">
        <v>17831</v>
      </c>
      <c r="C5" s="278">
        <v>120927770.62</v>
      </c>
      <c r="D5" s="278">
        <v>14073662.98</v>
      </c>
      <c r="E5" s="278">
        <v>12822487.619999999</v>
      </c>
      <c r="F5" s="278">
        <v>2760899.36</v>
      </c>
      <c r="G5" s="278">
        <v>6513698.4299999997</v>
      </c>
      <c r="H5" s="243">
        <v>157098519.01000002</v>
      </c>
    </row>
    <row r="6" spans="1:8" x14ac:dyDescent="0.2">
      <c r="A6" s="35" t="s">
        <v>77</v>
      </c>
      <c r="B6" s="247">
        <v>10574</v>
      </c>
      <c r="C6" s="278">
        <v>73910821.230000004</v>
      </c>
      <c r="D6" s="278">
        <v>9132344.1500000004</v>
      </c>
      <c r="E6" s="278">
        <v>9713039.5</v>
      </c>
      <c r="F6" s="278">
        <v>2579154.73</v>
      </c>
      <c r="G6" s="278">
        <v>1763573.35</v>
      </c>
      <c r="H6" s="243">
        <v>97098932.960000008</v>
      </c>
    </row>
    <row r="7" spans="1:8" x14ac:dyDescent="0.2">
      <c r="A7" s="35" t="s">
        <v>78</v>
      </c>
      <c r="B7" s="247">
        <v>15113</v>
      </c>
      <c r="C7" s="278">
        <v>98327083.939999998</v>
      </c>
      <c r="D7" s="278">
        <v>14975081.43</v>
      </c>
      <c r="E7" s="278">
        <v>14948389.210000001</v>
      </c>
      <c r="F7" s="278">
        <v>3380328.79</v>
      </c>
      <c r="G7" s="278">
        <v>5245609.1900000004</v>
      </c>
      <c r="H7" s="243">
        <v>136876492.56000003</v>
      </c>
    </row>
    <row r="8" spans="1:8" x14ac:dyDescent="0.2">
      <c r="A8" s="35" t="s">
        <v>79</v>
      </c>
      <c r="B8" s="247">
        <v>5509</v>
      </c>
      <c r="C8" s="278">
        <v>39788917.630000003</v>
      </c>
      <c r="D8" s="278">
        <v>7352681.5300000003</v>
      </c>
      <c r="E8" s="278">
        <v>6969029.0999999996</v>
      </c>
      <c r="F8" s="278">
        <v>3510861.46</v>
      </c>
      <c r="G8" s="278">
        <v>734312.36</v>
      </c>
      <c r="H8" s="243">
        <v>58355802.080000006</v>
      </c>
    </row>
    <row r="9" spans="1:8" x14ac:dyDescent="0.2">
      <c r="A9" s="35" t="s">
        <v>80</v>
      </c>
      <c r="B9" s="244">
        <v>1723</v>
      </c>
      <c r="C9" s="279">
        <v>9832124.0700000003</v>
      </c>
      <c r="D9" s="279">
        <v>3130191.48</v>
      </c>
      <c r="E9" s="279">
        <v>2679693.98</v>
      </c>
      <c r="F9" s="279">
        <v>502839.92</v>
      </c>
      <c r="G9" s="279">
        <v>94917.41</v>
      </c>
      <c r="H9" s="244">
        <v>16239766.860000001</v>
      </c>
    </row>
    <row r="10" spans="1:8" x14ac:dyDescent="0.2">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
      <c r="A11" s="35"/>
      <c r="B11" s="240"/>
      <c r="C11" s="243"/>
      <c r="D11" s="243"/>
      <c r="E11" s="243"/>
      <c r="F11" s="243"/>
      <c r="G11" s="243"/>
      <c r="H11" s="243"/>
    </row>
    <row r="12" spans="1:8" x14ac:dyDescent="0.2">
      <c r="A12" s="35" t="s">
        <v>81</v>
      </c>
      <c r="B12" s="247">
        <v>22695</v>
      </c>
      <c r="C12" s="278">
        <v>140642251.91</v>
      </c>
      <c r="D12" s="278">
        <v>25897661.18</v>
      </c>
      <c r="E12" s="278">
        <v>14322928.91</v>
      </c>
      <c r="F12" s="278">
        <v>3612893.29</v>
      </c>
      <c r="G12" s="278">
        <v>8467141.0999999996</v>
      </c>
      <c r="H12" s="243">
        <v>192942876.38999999</v>
      </c>
    </row>
    <row r="13" spans="1:8" x14ac:dyDescent="0.2">
      <c r="A13" s="35" t="s">
        <v>82</v>
      </c>
      <c r="B13" s="247">
        <v>9003</v>
      </c>
      <c r="C13" s="278">
        <v>58185509.560000002</v>
      </c>
      <c r="D13" s="278">
        <v>7796818.79</v>
      </c>
      <c r="E13" s="278">
        <v>7981779.2599999998</v>
      </c>
      <c r="F13" s="278">
        <v>5740938</v>
      </c>
      <c r="G13" s="278">
        <v>1160821.81</v>
      </c>
      <c r="H13" s="243">
        <v>80865867.420000002</v>
      </c>
    </row>
    <row r="14" spans="1:8" x14ac:dyDescent="0.2">
      <c r="A14" s="35" t="s">
        <v>83</v>
      </c>
      <c r="B14" s="247">
        <v>4976</v>
      </c>
      <c r="C14" s="278">
        <v>34714607.869999997</v>
      </c>
      <c r="D14" s="278">
        <v>6325633.3600000003</v>
      </c>
      <c r="E14" s="278">
        <v>5520664.9000000004</v>
      </c>
      <c r="F14" s="278">
        <v>2226247.94</v>
      </c>
      <c r="G14" s="278">
        <v>1557766.12</v>
      </c>
      <c r="H14" s="243">
        <v>50344920.18999999</v>
      </c>
    </row>
    <row r="15" spans="1:8" x14ac:dyDescent="0.2">
      <c r="A15" s="35" t="s">
        <v>84</v>
      </c>
      <c r="B15" s="247">
        <v>5244</v>
      </c>
      <c r="C15" s="278">
        <v>41459606.189999998</v>
      </c>
      <c r="D15" s="278">
        <v>9140228.7799999993</v>
      </c>
      <c r="E15" s="278">
        <v>7434759.2000000002</v>
      </c>
      <c r="F15" s="278">
        <v>3300604.8</v>
      </c>
      <c r="G15" s="278">
        <v>1662108.27</v>
      </c>
      <c r="H15" s="243">
        <v>62997307.240000002</v>
      </c>
    </row>
    <row r="16" spans="1:8" x14ac:dyDescent="0.2">
      <c r="A16" s="35" t="s">
        <v>85</v>
      </c>
      <c r="B16" s="244">
        <v>1341</v>
      </c>
      <c r="C16" s="279">
        <v>14561037.109999999</v>
      </c>
      <c r="D16" s="279">
        <v>3503019.37</v>
      </c>
      <c r="E16" s="279">
        <v>3057983.64</v>
      </c>
      <c r="F16" s="279">
        <v>2279623.96</v>
      </c>
      <c r="G16" s="279">
        <v>189129.44</v>
      </c>
      <c r="H16" s="244">
        <v>23590793.520000003</v>
      </c>
    </row>
    <row r="17" spans="1:8" x14ac:dyDescent="0.2">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
      <c r="A18" s="35"/>
      <c r="B18" s="240"/>
      <c r="C18" s="243"/>
      <c r="D18" s="243"/>
      <c r="E18" s="243"/>
      <c r="F18" s="243"/>
      <c r="G18" s="243"/>
      <c r="H18" s="243"/>
    </row>
    <row r="19" spans="1:8" x14ac:dyDescent="0.2">
      <c r="A19" s="35" t="s">
        <v>86</v>
      </c>
      <c r="B19" s="247">
        <v>10509</v>
      </c>
      <c r="C19" s="278">
        <v>61311742.68</v>
      </c>
      <c r="D19" s="278">
        <v>9916532.2300000004</v>
      </c>
      <c r="E19" s="278">
        <v>7868682.3499999996</v>
      </c>
      <c r="F19" s="278">
        <v>1776096.41</v>
      </c>
      <c r="G19" s="278">
        <v>3389364.48</v>
      </c>
      <c r="H19" s="243">
        <v>84262418.149999991</v>
      </c>
    </row>
    <row r="20" spans="1:8" x14ac:dyDescent="0.2">
      <c r="A20" s="35" t="s">
        <v>87</v>
      </c>
      <c r="B20" s="244">
        <v>6954</v>
      </c>
      <c r="C20" s="279">
        <v>58634246.539999999</v>
      </c>
      <c r="D20" s="279">
        <v>10738377.939999999</v>
      </c>
      <c r="E20" s="279">
        <v>10319588.74</v>
      </c>
      <c r="F20" s="279">
        <v>4162587.06</v>
      </c>
      <c r="G20" s="279">
        <v>1752469.02</v>
      </c>
      <c r="H20" s="244">
        <v>85607269.299999997</v>
      </c>
    </row>
    <row r="21" spans="1:8" x14ac:dyDescent="0.2">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
      <c r="A22" s="35"/>
      <c r="B22" s="243"/>
      <c r="C22" s="243"/>
      <c r="D22" s="243"/>
      <c r="E22" s="243"/>
      <c r="F22" s="243"/>
      <c r="G22" s="243"/>
      <c r="H22" s="243"/>
    </row>
    <row r="23" spans="1:8" ht="13.5" thickBot="1" x14ac:dyDescent="0.25">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43</v>
      </c>
      <c r="B26" s="24"/>
      <c r="C26" s="24"/>
      <c r="D26" s="24"/>
      <c r="E26" s="24"/>
      <c r="F26" s="24"/>
      <c r="G26" s="24"/>
      <c r="H26" s="24"/>
    </row>
    <row r="27" spans="1:8" ht="33.75" x14ac:dyDescent="0.2">
      <c r="A27" s="181" t="s">
        <v>245</v>
      </c>
      <c r="B27" s="181" t="s">
        <v>583</v>
      </c>
      <c r="C27" s="166" t="s">
        <v>46</v>
      </c>
      <c r="D27" s="166" t="s">
        <v>47</v>
      </c>
      <c r="E27" s="166" t="s">
        <v>48</v>
      </c>
      <c r="F27" s="166" t="s">
        <v>49</v>
      </c>
      <c r="G27" s="166" t="s">
        <v>39</v>
      </c>
      <c r="H27" s="166" t="s">
        <v>50</v>
      </c>
    </row>
    <row r="28" spans="1:8" x14ac:dyDescent="0.2">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
      <c r="A35" s="35"/>
      <c r="B35" s="243"/>
      <c r="C35" s="213"/>
      <c r="D35" s="213"/>
      <c r="E35" s="213"/>
      <c r="F35" s="213"/>
      <c r="G35" s="213"/>
      <c r="H35" s="213"/>
    </row>
    <row r="36" spans="1:8" x14ac:dyDescent="0.2">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
      <c r="A42" s="35"/>
      <c r="B42" s="243"/>
      <c r="C42" s="213"/>
      <c r="D42" s="213"/>
      <c r="E42" s="213"/>
      <c r="F42" s="213"/>
      <c r="G42" s="213"/>
      <c r="H42" s="213"/>
    </row>
    <row r="43" spans="1:8" x14ac:dyDescent="0.2">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
      <c r="A46" s="35"/>
      <c r="B46" s="243"/>
      <c r="C46" s="213"/>
      <c r="D46" s="213"/>
      <c r="E46" s="213"/>
      <c r="F46" s="213"/>
      <c r="G46" s="213"/>
      <c r="H46" s="213"/>
    </row>
    <row r="47" spans="1:8" ht="13.5" thickBot="1" x14ac:dyDescent="0.25">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51</v>
      </c>
      <c r="B52" s="213"/>
      <c r="C52" s="213"/>
      <c r="D52" s="213"/>
      <c r="E52" s="213"/>
      <c r="F52" s="213"/>
      <c r="G52" s="213"/>
      <c r="H52" s="213"/>
    </row>
    <row r="53" spans="1:8" ht="33.75" x14ac:dyDescent="0.2">
      <c r="A53" s="181" t="s">
        <v>245</v>
      </c>
      <c r="B53" s="181" t="s">
        <v>583</v>
      </c>
      <c r="C53" s="166" t="s">
        <v>46</v>
      </c>
      <c r="D53" s="166" t="s">
        <v>47</v>
      </c>
      <c r="E53" s="166" t="s">
        <v>48</v>
      </c>
      <c r="F53" s="166" t="s">
        <v>49</v>
      </c>
      <c r="G53" s="166" t="s">
        <v>39</v>
      </c>
      <c r="H53" s="166" t="s">
        <v>50</v>
      </c>
    </row>
    <row r="54" spans="1:8" x14ac:dyDescent="0.2">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
      <c r="A61" s="35"/>
      <c r="B61" s="243"/>
      <c r="C61" s="222"/>
      <c r="D61" s="222"/>
      <c r="E61" s="222"/>
      <c r="F61" s="222"/>
      <c r="G61" s="222"/>
      <c r="H61" s="222"/>
    </row>
    <row r="62" spans="1:8" x14ac:dyDescent="0.2">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
      <c r="A68" s="35"/>
      <c r="B68" s="243"/>
      <c r="C68" s="222"/>
      <c r="D68" s="222"/>
      <c r="E68" s="222"/>
      <c r="F68" s="222"/>
      <c r="G68" s="222"/>
      <c r="H68" s="222"/>
    </row>
    <row r="69" spans="1:8" x14ac:dyDescent="0.2">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
      <c r="A72" s="35"/>
      <c r="B72" s="243"/>
      <c r="C72" s="222"/>
      <c r="D72" s="222"/>
      <c r="E72" s="222"/>
      <c r="F72" s="222"/>
      <c r="G72" s="222"/>
      <c r="H72" s="222"/>
    </row>
    <row r="73" spans="1:8" ht="13.5" thickBot="1" x14ac:dyDescent="0.25">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8" t="s">
        <v>247</v>
      </c>
      <c r="B1" s="24"/>
      <c r="C1" s="24"/>
      <c r="D1" s="24"/>
      <c r="E1" s="24"/>
      <c r="F1" s="24"/>
      <c r="G1" s="24"/>
      <c r="H1" s="24"/>
    </row>
    <row r="2" spans="1:8" x14ac:dyDescent="0.2">
      <c r="A2" s="24" t="s">
        <v>568</v>
      </c>
    </row>
    <row r="3" spans="1:8" ht="33.75" x14ac:dyDescent="0.2">
      <c r="A3" s="24" t="s">
        <v>245</v>
      </c>
      <c r="B3" s="181" t="s">
        <v>54</v>
      </c>
      <c r="C3" s="166" t="s">
        <v>570</v>
      </c>
      <c r="D3" s="166" t="s">
        <v>571</v>
      </c>
      <c r="E3" s="166" t="s">
        <v>572</v>
      </c>
      <c r="F3" s="166" t="s">
        <v>573</v>
      </c>
      <c r="G3" s="166" t="s">
        <v>53</v>
      </c>
      <c r="H3" s="166" t="s">
        <v>574</v>
      </c>
    </row>
    <row r="4" spans="1:8" x14ac:dyDescent="0.2">
      <c r="A4" s="213" t="s">
        <v>102</v>
      </c>
      <c r="B4" s="243">
        <v>35880</v>
      </c>
      <c r="C4" s="243">
        <v>211557483.89999998</v>
      </c>
      <c r="D4" s="243">
        <v>29574011.039999999</v>
      </c>
      <c r="E4" s="243">
        <v>14713917.240000002</v>
      </c>
      <c r="F4" s="243">
        <v>5221671.4400000004</v>
      </c>
      <c r="G4" s="243">
        <v>8466311.7000000011</v>
      </c>
      <c r="H4" s="243">
        <v>269533395.31999999</v>
      </c>
    </row>
    <row r="5" spans="1:8" x14ac:dyDescent="0.2">
      <c r="A5" s="35" t="s">
        <v>76</v>
      </c>
      <c r="B5" s="243">
        <v>18007</v>
      </c>
      <c r="C5" s="243">
        <v>116105050.36000001</v>
      </c>
      <c r="D5" s="243">
        <v>13920372.65</v>
      </c>
      <c r="E5" s="243">
        <v>11984804.340000004</v>
      </c>
      <c r="F5" s="243">
        <v>2513890.56</v>
      </c>
      <c r="G5" s="243">
        <v>6076801.2700000033</v>
      </c>
      <c r="H5" s="243">
        <v>150600919.18000004</v>
      </c>
    </row>
    <row r="6" spans="1:8" x14ac:dyDescent="0.2">
      <c r="A6" s="35" t="s">
        <v>77</v>
      </c>
      <c r="B6" s="243">
        <v>11214</v>
      </c>
      <c r="C6" s="243">
        <v>72706240.060000002</v>
      </c>
      <c r="D6" s="243">
        <v>9876797.7800000012</v>
      </c>
      <c r="E6" s="243">
        <v>9569216.6900000013</v>
      </c>
      <c r="F6" s="243">
        <v>3594435.25</v>
      </c>
      <c r="G6" s="243">
        <v>2062324.55</v>
      </c>
      <c r="H6" s="243">
        <v>97809014.329999998</v>
      </c>
    </row>
    <row r="7" spans="1:8" x14ac:dyDescent="0.2">
      <c r="A7" s="35" t="s">
        <v>78</v>
      </c>
      <c r="B7" s="243">
        <v>15199</v>
      </c>
      <c r="C7" s="243">
        <v>92495087.439999998</v>
      </c>
      <c r="D7" s="243">
        <v>14213810.239999998</v>
      </c>
      <c r="E7" s="243">
        <v>12581681.160000002</v>
      </c>
      <c r="F7" s="243">
        <v>2962550.875</v>
      </c>
      <c r="G7" s="243">
        <v>4622813.7300000004</v>
      </c>
      <c r="H7" s="243">
        <v>126875943.44499999</v>
      </c>
    </row>
    <row r="8" spans="1:8" x14ac:dyDescent="0.2">
      <c r="A8" s="35" t="s">
        <v>79</v>
      </c>
      <c r="B8" s="243">
        <v>5522</v>
      </c>
      <c r="C8" s="243">
        <v>37827851.809999987</v>
      </c>
      <c r="D8" s="243">
        <v>7196426.9900000002</v>
      </c>
      <c r="E8" s="243">
        <v>6571310.8699999992</v>
      </c>
      <c r="F8" s="243">
        <v>1894482.645</v>
      </c>
      <c r="G8" s="243">
        <v>1035838.05</v>
      </c>
      <c r="H8" s="243">
        <v>54525910.364999987</v>
      </c>
    </row>
    <row r="9" spans="1:8" x14ac:dyDescent="0.2">
      <c r="A9" s="35" t="s">
        <v>80</v>
      </c>
      <c r="B9" s="244">
        <v>1621</v>
      </c>
      <c r="C9" s="244">
        <v>8489381.2000000011</v>
      </c>
      <c r="D9" s="244">
        <v>2799148.87</v>
      </c>
      <c r="E9" s="244">
        <v>2325924.2000000002</v>
      </c>
      <c r="F9" s="244">
        <v>639445.07999999996</v>
      </c>
      <c r="G9" s="244">
        <v>35586.69</v>
      </c>
      <c r="H9" s="244">
        <v>14289486.039999999</v>
      </c>
    </row>
    <row r="10" spans="1:8" x14ac:dyDescent="0.2">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
      <c r="A11" s="35"/>
      <c r="B11" s="248"/>
      <c r="C11" s="243"/>
      <c r="D11" s="243"/>
      <c r="E11" s="243"/>
      <c r="F11" s="243"/>
      <c r="G11" s="243"/>
      <c r="H11" s="243"/>
    </row>
    <row r="12" spans="1:8" x14ac:dyDescent="0.2">
      <c r="A12" s="35" t="s">
        <v>81</v>
      </c>
      <c r="B12" s="243">
        <v>22784</v>
      </c>
      <c r="C12" s="243">
        <v>137002680.54000002</v>
      </c>
      <c r="D12" s="243">
        <v>24468133.899999999</v>
      </c>
      <c r="E12" s="243">
        <v>13459801.369999999</v>
      </c>
      <c r="F12" s="243">
        <v>4986857.03</v>
      </c>
      <c r="G12" s="243">
        <v>7896549.1099999994</v>
      </c>
      <c r="H12" s="243">
        <v>187814021.95000005</v>
      </c>
    </row>
    <row r="13" spans="1:8" x14ac:dyDescent="0.2">
      <c r="A13" s="35" t="s">
        <v>82</v>
      </c>
      <c r="B13" s="243">
        <v>9015</v>
      </c>
      <c r="C13" s="243">
        <v>54831115.909999996</v>
      </c>
      <c r="D13" s="243">
        <v>7687882.6799999997</v>
      </c>
      <c r="E13" s="243">
        <v>7691274.8500000006</v>
      </c>
      <c r="F13" s="243">
        <v>4038484.11</v>
      </c>
      <c r="G13" s="243">
        <v>1518005.87</v>
      </c>
      <c r="H13" s="243">
        <v>75766763.420000002</v>
      </c>
    </row>
    <row r="14" spans="1:8" x14ac:dyDescent="0.2">
      <c r="A14" s="35" t="s">
        <v>83</v>
      </c>
      <c r="B14" s="243">
        <v>5035</v>
      </c>
      <c r="C14" s="243">
        <v>31927201.640000001</v>
      </c>
      <c r="D14" s="243">
        <v>5856681.8399999999</v>
      </c>
      <c r="E14" s="243">
        <v>5154423.4000000004</v>
      </c>
      <c r="F14" s="243">
        <v>2277570.9900000002</v>
      </c>
      <c r="G14" s="243">
        <v>1577058.89</v>
      </c>
      <c r="H14" s="243">
        <v>46792936.760000005</v>
      </c>
    </row>
    <row r="15" spans="1:8" x14ac:dyDescent="0.2">
      <c r="A15" s="35" t="s">
        <v>84</v>
      </c>
      <c r="B15" s="243">
        <v>5261</v>
      </c>
      <c r="C15" s="243">
        <v>39237322.790000007</v>
      </c>
      <c r="D15" s="243">
        <v>8369699.5999999996</v>
      </c>
      <c r="E15" s="243">
        <v>7651658.9999999991</v>
      </c>
      <c r="F15" s="243">
        <v>2992750.1</v>
      </c>
      <c r="G15" s="243">
        <v>1615898.16</v>
      </c>
      <c r="H15" s="243">
        <v>59867329.650000006</v>
      </c>
    </row>
    <row r="16" spans="1:8" x14ac:dyDescent="0.2">
      <c r="A16" s="35" t="s">
        <v>85</v>
      </c>
      <c r="B16" s="244">
        <v>1470</v>
      </c>
      <c r="C16" s="244">
        <v>15013068.110000003</v>
      </c>
      <c r="D16" s="244">
        <v>3821087.97</v>
      </c>
      <c r="E16" s="244">
        <v>2887366.4</v>
      </c>
      <c r="F16" s="244">
        <v>1310299.6599999999</v>
      </c>
      <c r="G16" s="244">
        <v>199863.46</v>
      </c>
      <c r="H16" s="244">
        <v>23231685.600000001</v>
      </c>
    </row>
    <row r="17" spans="1:8" x14ac:dyDescent="0.2">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
      <c r="A18" s="35"/>
      <c r="B18" s="248"/>
      <c r="C18" s="243"/>
      <c r="D18" s="243"/>
      <c r="E18" s="243"/>
      <c r="F18" s="243"/>
      <c r="G18" s="243"/>
      <c r="H18" s="243"/>
    </row>
    <row r="19" spans="1:8" x14ac:dyDescent="0.2">
      <c r="A19" s="35" t="s">
        <v>86</v>
      </c>
      <c r="B19" s="243">
        <v>10667</v>
      </c>
      <c r="C19" s="243">
        <v>58771801.480000004</v>
      </c>
      <c r="D19" s="243">
        <v>9814996.5600000005</v>
      </c>
      <c r="E19" s="243">
        <v>7084923.2400000012</v>
      </c>
      <c r="F19" s="243">
        <v>1731572.99</v>
      </c>
      <c r="G19" s="243">
        <v>3447051.6</v>
      </c>
      <c r="H19" s="243">
        <v>80850345.86999999</v>
      </c>
    </row>
    <row r="20" spans="1:8" x14ac:dyDescent="0.2">
      <c r="A20" s="35" t="s">
        <v>87</v>
      </c>
      <c r="B20" s="244">
        <v>7224</v>
      </c>
      <c r="C20" s="244">
        <v>55772570.740000002</v>
      </c>
      <c r="D20" s="244">
        <v>10545962.18</v>
      </c>
      <c r="E20" s="244">
        <v>10151879.02</v>
      </c>
      <c r="F20" s="244">
        <v>4204494.03</v>
      </c>
      <c r="G20" s="244">
        <v>1759671.46</v>
      </c>
      <c r="H20" s="244">
        <v>82434577.429999992</v>
      </c>
    </row>
    <row r="21" spans="1:8" x14ac:dyDescent="0.2">
      <c r="A21" s="35" t="s">
        <v>105</v>
      </c>
      <c r="B21" s="243">
        <v>17891</v>
      </c>
      <c r="C21" s="243">
        <v>114544372.22</v>
      </c>
      <c r="D21" s="243">
        <v>20360958.740000002</v>
      </c>
      <c r="E21" s="243">
        <v>17236802.260000002</v>
      </c>
      <c r="F21" s="243">
        <v>5936067.0200000005</v>
      </c>
      <c r="G21" s="243">
        <v>5206723.0599999996</v>
      </c>
      <c r="H21" s="243">
        <v>163284923.29999998</v>
      </c>
    </row>
    <row r="22" spans="1:8" x14ac:dyDescent="0.2">
      <c r="A22" s="35"/>
      <c r="B22" s="243"/>
      <c r="C22" s="243"/>
      <c r="D22" s="243"/>
      <c r="E22" s="243"/>
      <c r="F22" s="243"/>
      <c r="G22" s="243"/>
      <c r="H22" s="243"/>
    </row>
    <row r="23" spans="1:8" ht="13.5" thickBot="1" x14ac:dyDescent="0.25">
      <c r="A23" s="35" t="s">
        <v>209</v>
      </c>
      <c r="B23" s="249">
        <v>148899</v>
      </c>
      <c r="C23" s="249">
        <v>931736855.98000002</v>
      </c>
      <c r="D23" s="249">
        <v>148145012.30000001</v>
      </c>
      <c r="E23" s="249">
        <v>111828181.78000002</v>
      </c>
      <c r="F23" s="249">
        <v>38368504.759999998</v>
      </c>
      <c r="G23" s="249">
        <v>40313774.540000014</v>
      </c>
      <c r="H23" s="249">
        <v>1270392329.3599999</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52</v>
      </c>
      <c r="B26" s="24"/>
      <c r="C26" s="24"/>
      <c r="D26" s="24"/>
      <c r="E26" s="24"/>
      <c r="F26" s="24"/>
      <c r="G26" s="24"/>
      <c r="H26" s="24"/>
    </row>
    <row r="27" spans="1:8" ht="33.75" x14ac:dyDescent="0.2">
      <c r="A27" s="181" t="s">
        <v>245</v>
      </c>
      <c r="B27" s="181" t="s">
        <v>54</v>
      </c>
      <c r="C27" s="166" t="s">
        <v>570</v>
      </c>
      <c r="D27" s="166" t="s">
        <v>571</v>
      </c>
      <c r="E27" s="166" t="s">
        <v>572</v>
      </c>
      <c r="F27" s="166" t="s">
        <v>573</v>
      </c>
      <c r="G27" s="166" t="s">
        <v>53</v>
      </c>
      <c r="H27" s="166" t="s">
        <v>574</v>
      </c>
    </row>
    <row r="28" spans="1:8" x14ac:dyDescent="0.2">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
      <c r="A35" s="35"/>
      <c r="B35" s="248"/>
      <c r="C35" s="213"/>
      <c r="D35" s="213"/>
      <c r="E35" s="213"/>
      <c r="F35" s="213"/>
      <c r="G35" s="213"/>
      <c r="H35" s="213"/>
    </row>
    <row r="36" spans="1:8" x14ac:dyDescent="0.2">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
      <c r="A42" s="35"/>
      <c r="B42" s="248"/>
      <c r="C42" s="213"/>
      <c r="D42" s="213"/>
      <c r="E42" s="213"/>
      <c r="F42" s="213"/>
      <c r="G42" s="213"/>
      <c r="H42" s="213"/>
    </row>
    <row r="43" spans="1:8" x14ac:dyDescent="0.2">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
      <c r="A46" s="35"/>
      <c r="B46" s="243"/>
      <c r="C46" s="213"/>
      <c r="D46" s="213"/>
      <c r="E46" s="213"/>
      <c r="F46" s="213"/>
      <c r="G46" s="213"/>
      <c r="H46" s="213"/>
    </row>
    <row r="47" spans="1:8" ht="13.5" thickBot="1" x14ac:dyDescent="0.25">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569</v>
      </c>
      <c r="B52" s="213"/>
      <c r="C52" s="213"/>
      <c r="D52" s="213"/>
      <c r="E52" s="213"/>
      <c r="F52" s="213"/>
      <c r="G52" s="213"/>
      <c r="H52" s="213"/>
    </row>
    <row r="53" spans="1:8" ht="33.75" x14ac:dyDescent="0.2">
      <c r="A53" s="181" t="s">
        <v>245</v>
      </c>
      <c r="B53" s="181" t="s">
        <v>54</v>
      </c>
      <c r="C53" s="166" t="s">
        <v>570</v>
      </c>
      <c r="D53" s="166" t="s">
        <v>571</v>
      </c>
      <c r="E53" s="166" t="s">
        <v>572</v>
      </c>
      <c r="F53" s="166" t="s">
        <v>573</v>
      </c>
      <c r="G53" s="166" t="s">
        <v>53</v>
      </c>
      <c r="H53" s="166" t="s">
        <v>574</v>
      </c>
    </row>
    <row r="54" spans="1:8" x14ac:dyDescent="0.2">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
      <c r="A61" s="35"/>
      <c r="B61" s="248"/>
      <c r="C61" s="222"/>
      <c r="D61" s="222"/>
      <c r="E61" s="222"/>
      <c r="F61" s="222"/>
      <c r="G61" s="222"/>
      <c r="H61" s="222"/>
    </row>
    <row r="62" spans="1:8" x14ac:dyDescent="0.2">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
      <c r="A68" s="35"/>
      <c r="B68" s="248"/>
      <c r="C68" s="222"/>
      <c r="D68" s="222"/>
      <c r="E68" s="222"/>
      <c r="F68" s="222"/>
      <c r="G68" s="222"/>
      <c r="H68" s="222"/>
    </row>
    <row r="69" spans="1:8" x14ac:dyDescent="0.2">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
      <c r="A72" s="35"/>
      <c r="B72" s="243"/>
      <c r="C72" s="222"/>
      <c r="D72" s="222"/>
      <c r="E72" s="222"/>
      <c r="F72" s="222"/>
      <c r="G72" s="222"/>
      <c r="H72" s="222"/>
    </row>
    <row r="73" spans="1:8" ht="13.5" thickBot="1" x14ac:dyDescent="0.25">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8" t="s">
        <v>247</v>
      </c>
      <c r="B1" s="24"/>
      <c r="C1" s="24"/>
      <c r="D1" s="24"/>
      <c r="E1" s="24"/>
      <c r="F1" s="24"/>
      <c r="G1" s="24"/>
      <c r="H1" s="24"/>
    </row>
    <row r="2" spans="1:8" x14ac:dyDescent="0.2">
      <c r="A2" s="24" t="s">
        <v>529</v>
      </c>
      <c r="B2" s="24"/>
      <c r="C2" s="24"/>
      <c r="D2" s="24"/>
      <c r="E2" s="24"/>
      <c r="F2" s="24"/>
      <c r="G2" s="24"/>
      <c r="H2" s="24"/>
    </row>
    <row r="3" spans="1:8" ht="22.5" x14ac:dyDescent="0.2">
      <c r="A3" s="24" t="s">
        <v>245</v>
      </c>
      <c r="B3" s="169" t="s">
        <v>530</v>
      </c>
      <c r="C3" s="166" t="s">
        <v>89</v>
      </c>
      <c r="D3" s="166" t="s">
        <v>90</v>
      </c>
      <c r="E3" s="166" t="s">
        <v>91</v>
      </c>
      <c r="F3" s="166" t="s">
        <v>92</v>
      </c>
      <c r="G3" s="166" t="s">
        <v>93</v>
      </c>
      <c r="H3" s="166" t="s">
        <v>106</v>
      </c>
    </row>
    <row r="4" spans="1:8" x14ac:dyDescent="0.2">
      <c r="A4" s="213" t="s">
        <v>102</v>
      </c>
      <c r="B4" s="243">
        <v>35945</v>
      </c>
      <c r="C4" s="243">
        <v>202991004.66999999</v>
      </c>
      <c r="D4" s="243">
        <v>26324649.789999999</v>
      </c>
      <c r="E4" s="243">
        <v>13791779.57</v>
      </c>
      <c r="F4" s="243">
        <v>4760424.29</v>
      </c>
      <c r="G4" s="243">
        <v>7745834.8600000003</v>
      </c>
      <c r="H4" s="213">
        <f>SUM(C4:G4)</f>
        <v>255613693.17999998</v>
      </c>
    </row>
    <row r="5" spans="1:8" x14ac:dyDescent="0.2">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
      <c r="A6" s="35" t="s">
        <v>77</v>
      </c>
      <c r="B6" s="243">
        <v>11889</v>
      </c>
      <c r="C6" s="243">
        <v>77496840.650000006</v>
      </c>
      <c r="D6" s="243">
        <v>9634157.6500000004</v>
      </c>
      <c r="E6" s="243">
        <v>9324316</v>
      </c>
      <c r="F6" s="243">
        <v>3187748.21</v>
      </c>
      <c r="G6" s="243">
        <v>2340919.7400000002</v>
      </c>
      <c r="H6" s="213">
        <f t="shared" si="0"/>
        <v>101983982.25</v>
      </c>
    </row>
    <row r="7" spans="1:8" x14ac:dyDescent="0.2">
      <c r="A7" s="35" t="s">
        <v>78</v>
      </c>
      <c r="B7" s="243">
        <v>12931</v>
      </c>
      <c r="C7" s="243">
        <v>72578525.620000005</v>
      </c>
      <c r="D7" s="243">
        <v>11025255.619999999</v>
      </c>
      <c r="E7" s="243">
        <v>8978781.4499999993</v>
      </c>
      <c r="F7" s="243">
        <v>2445253.66</v>
      </c>
      <c r="G7" s="243">
        <v>4590684.25</v>
      </c>
      <c r="H7" s="213">
        <f t="shared" si="0"/>
        <v>99618500.600000009</v>
      </c>
    </row>
    <row r="8" spans="1:8" x14ac:dyDescent="0.2">
      <c r="A8" s="35" t="s">
        <v>79</v>
      </c>
      <c r="B8" s="243">
        <v>5888</v>
      </c>
      <c r="C8" s="243">
        <v>39761568.439999998</v>
      </c>
      <c r="D8" s="243">
        <v>7481452.8300000001</v>
      </c>
      <c r="E8" s="243">
        <v>6983624.3200000003</v>
      </c>
      <c r="F8" s="243">
        <v>2249889.64</v>
      </c>
      <c r="G8" s="243">
        <v>1343881.43</v>
      </c>
      <c r="H8" s="213">
        <f t="shared" si="0"/>
        <v>57820416.659999996</v>
      </c>
    </row>
    <row r="9" spans="1:8" x14ac:dyDescent="0.2">
      <c r="A9" s="35" t="s">
        <v>80</v>
      </c>
      <c r="B9" s="244">
        <v>1451</v>
      </c>
      <c r="C9" s="244">
        <v>7813047.9800000004</v>
      </c>
      <c r="D9" s="244">
        <v>2576288.3199999998</v>
      </c>
      <c r="E9" s="244">
        <v>2085109.58</v>
      </c>
      <c r="F9" s="244">
        <v>479964.44</v>
      </c>
      <c r="G9" s="244">
        <v>34572.089999999997</v>
      </c>
      <c r="H9" s="214">
        <f t="shared" si="0"/>
        <v>12988982.41</v>
      </c>
    </row>
    <row r="10" spans="1:8" x14ac:dyDescent="0.2">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
      <c r="A11" s="35"/>
      <c r="B11" s="243"/>
      <c r="C11" s="243"/>
      <c r="D11" s="243"/>
      <c r="E11" s="243"/>
      <c r="F11" s="243"/>
      <c r="G11" s="243"/>
      <c r="H11" s="213"/>
    </row>
    <row r="12" spans="1:8" x14ac:dyDescent="0.2">
      <c r="A12" s="35"/>
      <c r="B12" s="243"/>
      <c r="C12" s="243"/>
      <c r="D12" s="243"/>
      <c r="E12" s="243"/>
      <c r="F12" s="243"/>
      <c r="G12" s="243"/>
      <c r="H12" s="213"/>
    </row>
    <row r="13" spans="1:8" x14ac:dyDescent="0.2">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
      <c r="A17" s="35" t="s">
        <v>85</v>
      </c>
      <c r="B17" s="244">
        <v>1714</v>
      </c>
      <c r="C17" s="244">
        <v>17309981.050000001</v>
      </c>
      <c r="D17" s="244">
        <v>3721969.89</v>
      </c>
      <c r="E17" s="244">
        <v>3271513.37</v>
      </c>
      <c r="F17" s="244">
        <v>907484.87</v>
      </c>
      <c r="G17" s="244">
        <v>433966.3</v>
      </c>
      <c r="H17" s="214">
        <f t="shared" si="2"/>
        <v>25644915.480000004</v>
      </c>
    </row>
    <row r="18" spans="1:8" x14ac:dyDescent="0.2">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
      <c r="A19" s="35"/>
      <c r="B19" s="243"/>
      <c r="C19" s="243"/>
      <c r="D19" s="243"/>
      <c r="E19" s="243"/>
      <c r="F19" s="243"/>
      <c r="G19" s="243"/>
      <c r="H19" s="213"/>
    </row>
    <row r="20" spans="1:8" x14ac:dyDescent="0.2">
      <c r="A20" s="35"/>
      <c r="B20" s="243"/>
      <c r="C20" s="243"/>
      <c r="D20" s="243"/>
      <c r="E20" s="243"/>
      <c r="F20" s="243"/>
      <c r="G20" s="243"/>
      <c r="H20" s="213"/>
    </row>
    <row r="21" spans="1:8" x14ac:dyDescent="0.2">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
      <c r="A22" s="35" t="s">
        <v>87</v>
      </c>
      <c r="B22" s="244">
        <v>6223</v>
      </c>
      <c r="C22" s="244">
        <v>48457433.82</v>
      </c>
      <c r="D22" s="244">
        <v>8349117.3799999999</v>
      </c>
      <c r="E22" s="244">
        <v>8633647.5899999999</v>
      </c>
      <c r="F22" s="244">
        <v>3873698.6</v>
      </c>
      <c r="G22" s="244">
        <v>1769681.81</v>
      </c>
      <c r="H22" s="214">
        <f t="shared" si="2"/>
        <v>71083579.200000003</v>
      </c>
    </row>
    <row r="23" spans="1:8" x14ac:dyDescent="0.2">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
      <c r="A24" s="35"/>
      <c r="B24" s="213"/>
      <c r="C24" s="213"/>
      <c r="D24" s="213"/>
      <c r="E24" s="213"/>
      <c r="F24" s="213"/>
      <c r="G24" s="213"/>
      <c r="H24" s="213"/>
    </row>
    <row r="25" spans="1:8" ht="13.5" thickBot="1" x14ac:dyDescent="0.25">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5" thickTop="1" x14ac:dyDescent="0.2">
      <c r="A26" s="35"/>
      <c r="B26" s="213"/>
      <c r="C26" s="213"/>
      <c r="D26" s="213"/>
      <c r="E26" s="213"/>
      <c r="F26" s="213"/>
      <c r="G26" s="213"/>
      <c r="H26" s="35"/>
    </row>
    <row r="27" spans="1:8" x14ac:dyDescent="0.2">
      <c r="A27" s="38" t="s">
        <v>247</v>
      </c>
      <c r="B27" s="24"/>
      <c r="C27" s="24"/>
      <c r="D27" s="24"/>
      <c r="E27" s="24"/>
      <c r="F27" s="24"/>
      <c r="G27" s="24"/>
      <c r="H27" s="24"/>
    </row>
    <row r="28" spans="1:8" x14ac:dyDescent="0.2">
      <c r="A28" s="38" t="s">
        <v>531</v>
      </c>
      <c r="B28" s="24"/>
      <c r="C28" s="24"/>
      <c r="D28" s="24"/>
      <c r="E28" s="24"/>
      <c r="F28" s="24"/>
      <c r="G28" s="24"/>
      <c r="H28" s="24"/>
    </row>
    <row r="29" spans="1:8" ht="33.75" x14ac:dyDescent="0.2">
      <c r="A29" s="181" t="s">
        <v>245</v>
      </c>
      <c r="B29" s="181" t="str">
        <f>B3</f>
        <v>ANB05</v>
      </c>
      <c r="C29" s="166" t="s">
        <v>532</v>
      </c>
      <c r="D29" s="166" t="s">
        <v>533</v>
      </c>
      <c r="E29" s="166" t="s">
        <v>534</v>
      </c>
      <c r="F29" s="166" t="s">
        <v>535</v>
      </c>
      <c r="G29" s="166" t="s">
        <v>536</v>
      </c>
      <c r="H29" s="166" t="s">
        <v>537</v>
      </c>
    </row>
    <row r="30" spans="1:8" x14ac:dyDescent="0.2">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
      <c r="A37" s="35"/>
      <c r="B37" s="213"/>
      <c r="C37" s="213"/>
      <c r="D37" s="213"/>
      <c r="E37" s="213"/>
      <c r="F37" s="213"/>
      <c r="G37" s="213"/>
      <c r="H37" s="213"/>
    </row>
    <row r="38" spans="1:8" x14ac:dyDescent="0.2">
      <c r="A38" s="35"/>
      <c r="B38" s="213"/>
      <c r="C38" s="213"/>
      <c r="D38" s="213"/>
      <c r="E38" s="213"/>
      <c r="F38" s="213"/>
      <c r="G38" s="213"/>
      <c r="H38" s="213"/>
    </row>
    <row r="39" spans="1:8" x14ac:dyDescent="0.2">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
      <c r="A45" s="35"/>
      <c r="B45" s="213"/>
      <c r="C45" s="213"/>
      <c r="D45" s="213"/>
      <c r="E45" s="213"/>
      <c r="F45" s="213"/>
      <c r="G45" s="213"/>
      <c r="H45" s="213"/>
    </row>
    <row r="46" spans="1:8" x14ac:dyDescent="0.2">
      <c r="A46" s="35"/>
      <c r="B46" s="213"/>
      <c r="C46" s="213"/>
      <c r="D46" s="213"/>
      <c r="E46" s="213"/>
      <c r="F46" s="213"/>
      <c r="G46" s="213"/>
      <c r="H46" s="213"/>
    </row>
    <row r="47" spans="1:8" x14ac:dyDescent="0.2">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
      <c r="A50" s="35"/>
      <c r="B50" s="213"/>
      <c r="C50" s="213"/>
      <c r="D50" s="213"/>
      <c r="E50" s="213"/>
      <c r="F50" s="213"/>
      <c r="G50" s="213"/>
      <c r="H50" s="213"/>
    </row>
    <row r="51" spans="1:8" ht="13.5" thickBot="1" x14ac:dyDescent="0.25">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5" thickTop="1" x14ac:dyDescent="0.2">
      <c r="A52" s="35"/>
      <c r="B52" s="213"/>
      <c r="C52" s="213"/>
      <c r="D52" s="213"/>
      <c r="E52" s="213"/>
      <c r="F52" s="213"/>
      <c r="G52" s="213"/>
      <c r="H52" s="213"/>
    </row>
    <row r="53" spans="1:8" x14ac:dyDescent="0.2">
      <c r="A53" s="35"/>
      <c r="B53" s="213"/>
      <c r="C53" s="213"/>
      <c r="D53" s="213"/>
      <c r="E53" s="213"/>
      <c r="F53" s="213"/>
      <c r="G53" s="213"/>
      <c r="H53" s="213"/>
    </row>
    <row r="54" spans="1:8" x14ac:dyDescent="0.2">
      <c r="A54" s="35"/>
      <c r="B54" s="213"/>
      <c r="C54" s="213"/>
      <c r="D54" s="213"/>
      <c r="E54" s="213"/>
      <c r="F54" s="213"/>
      <c r="G54" s="213"/>
      <c r="H54" s="213"/>
    </row>
    <row r="55" spans="1:8" x14ac:dyDescent="0.2">
      <c r="A55" s="38" t="s">
        <v>247</v>
      </c>
      <c r="B55" s="213"/>
      <c r="C55" s="213"/>
      <c r="D55" s="213"/>
      <c r="E55" s="213"/>
      <c r="F55" s="213"/>
      <c r="G55" s="213"/>
      <c r="H55" s="213"/>
    </row>
    <row r="56" spans="1:8" x14ac:dyDescent="0.2">
      <c r="A56" s="38" t="s">
        <v>516</v>
      </c>
      <c r="B56" s="213"/>
      <c r="C56" s="213"/>
      <c r="D56" s="213"/>
      <c r="E56" s="213"/>
      <c r="F56" s="213"/>
      <c r="G56" s="213"/>
      <c r="H56" s="213"/>
    </row>
    <row r="57" spans="1:8" ht="33.75" x14ac:dyDescent="0.2">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
      <c r="A65" s="35"/>
      <c r="B65" s="230"/>
      <c r="C65" s="222"/>
      <c r="D65" s="222"/>
      <c r="E65" s="222"/>
      <c r="F65" s="222"/>
      <c r="G65" s="222"/>
      <c r="H65" s="222"/>
    </row>
    <row r="66" spans="1:8" x14ac:dyDescent="0.2">
      <c r="A66" s="35"/>
      <c r="B66" s="230"/>
      <c r="C66" s="222"/>
      <c r="D66" s="222"/>
      <c r="E66" s="222"/>
      <c r="F66" s="222"/>
      <c r="G66" s="222"/>
      <c r="H66" s="222"/>
    </row>
    <row r="67" spans="1:8" x14ac:dyDescent="0.2">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
      <c r="A73" s="35"/>
      <c r="B73" s="230"/>
      <c r="C73" s="222"/>
      <c r="D73" s="222"/>
      <c r="E73" s="222"/>
      <c r="F73" s="222"/>
      <c r="G73" s="222"/>
      <c r="H73" s="222"/>
    </row>
    <row r="74" spans="1:8" x14ac:dyDescent="0.2">
      <c r="A74" s="35"/>
      <c r="B74" s="230"/>
      <c r="C74" s="222"/>
      <c r="D74" s="222"/>
      <c r="E74" s="222"/>
      <c r="F74" s="222"/>
      <c r="G74" s="222"/>
      <c r="H74" s="222"/>
    </row>
    <row r="75" spans="1:8" x14ac:dyDescent="0.2">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
      <c r="A78" s="35"/>
      <c r="B78" s="213"/>
      <c r="C78" s="222"/>
      <c r="D78" s="222"/>
      <c r="E78" s="222"/>
      <c r="F78" s="222"/>
      <c r="G78" s="222"/>
      <c r="H78" s="222"/>
    </row>
    <row r="79" spans="1:8" ht="13.5" thickBot="1" x14ac:dyDescent="0.25">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5" thickTop="1" x14ac:dyDescent="0.2">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8" t="s">
        <v>247</v>
      </c>
      <c r="B1" s="24"/>
      <c r="C1" s="24"/>
      <c r="D1" s="24"/>
      <c r="E1" s="24"/>
      <c r="F1" s="24"/>
      <c r="G1" s="24"/>
      <c r="H1" s="24"/>
      <c r="I1" s="24"/>
    </row>
    <row r="2" spans="1:9" x14ac:dyDescent="0.2">
      <c r="A2" s="24" t="s">
        <v>497</v>
      </c>
      <c r="B2" s="24"/>
      <c r="C2" s="24"/>
      <c r="D2" s="24"/>
      <c r="E2" s="24"/>
      <c r="F2" s="24"/>
      <c r="G2" s="24"/>
      <c r="H2" s="24"/>
      <c r="I2" s="24"/>
    </row>
    <row r="3" spans="1:9" ht="22.5" x14ac:dyDescent="0.2">
      <c r="A3" s="24" t="s">
        <v>245</v>
      </c>
      <c r="B3" s="169" t="s">
        <v>498</v>
      </c>
      <c r="C3" s="166" t="s">
        <v>89</v>
      </c>
      <c r="D3" s="166" t="s">
        <v>90</v>
      </c>
      <c r="E3" s="166" t="s">
        <v>91</v>
      </c>
      <c r="F3" s="166" t="s">
        <v>92</v>
      </c>
      <c r="G3" s="166" t="s">
        <v>93</v>
      </c>
      <c r="H3" s="166" t="s">
        <v>106</v>
      </c>
      <c r="I3" s="24" t="s">
        <v>452</v>
      </c>
    </row>
    <row r="4" spans="1:9" x14ac:dyDescent="0.2">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
      <c r="A19" s="35"/>
      <c r="B19" s="213"/>
      <c r="C19" s="213"/>
      <c r="D19" s="213"/>
      <c r="E19" s="213"/>
      <c r="F19" s="213"/>
      <c r="G19" s="213"/>
      <c r="H19" s="213"/>
      <c r="I19" s="213"/>
    </row>
    <row r="20" spans="1:9" x14ac:dyDescent="0.2">
      <c r="A20" s="35"/>
      <c r="B20" s="213"/>
      <c r="C20" s="213"/>
      <c r="D20" s="213"/>
      <c r="E20" s="213"/>
      <c r="F20" s="213"/>
      <c r="G20" s="213"/>
      <c r="H20" s="213"/>
      <c r="I20" s="213"/>
    </row>
    <row r="21" spans="1:9" x14ac:dyDescent="0.2">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
      <c r="A24" s="35"/>
      <c r="B24" s="213"/>
      <c r="C24" s="213"/>
      <c r="D24" s="213"/>
      <c r="E24" s="213"/>
      <c r="F24" s="213"/>
      <c r="G24" s="213"/>
      <c r="H24" s="213"/>
      <c r="I24" s="213"/>
    </row>
    <row r="25" spans="1:9" ht="13.5" thickBot="1" x14ac:dyDescent="0.25">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5" thickTop="1" x14ac:dyDescent="0.2">
      <c r="A26" s="35"/>
      <c r="B26" s="213"/>
      <c r="C26" s="213"/>
      <c r="D26" s="213"/>
      <c r="E26" s="213"/>
      <c r="F26" s="213"/>
      <c r="G26" s="213"/>
      <c r="H26" s="35"/>
      <c r="I26" s="213"/>
    </row>
    <row r="27" spans="1:9" x14ac:dyDescent="0.2">
      <c r="A27" s="38" t="s">
        <v>247</v>
      </c>
      <c r="B27" s="24"/>
      <c r="C27" s="24"/>
      <c r="D27" s="24"/>
      <c r="E27" s="24"/>
      <c r="F27" s="24"/>
      <c r="G27" s="24"/>
      <c r="H27" s="24"/>
      <c r="I27" s="213"/>
    </row>
    <row r="28" spans="1:9" x14ac:dyDescent="0.2">
      <c r="A28" s="38" t="s">
        <v>499</v>
      </c>
      <c r="B28" s="24"/>
      <c r="C28" s="24"/>
      <c r="D28" s="24"/>
      <c r="E28" s="24"/>
      <c r="F28" s="24"/>
      <c r="G28" s="24"/>
      <c r="H28" s="24"/>
      <c r="I28" s="213"/>
    </row>
    <row r="29" spans="1:9" s="228" customFormat="1" ht="33.75" x14ac:dyDescent="0.2">
      <c r="A29" s="181" t="s">
        <v>245</v>
      </c>
      <c r="B29" s="181" t="str">
        <f>B3</f>
        <v>ANB04</v>
      </c>
      <c r="C29" s="181" t="s">
        <v>511</v>
      </c>
      <c r="D29" s="181" t="s">
        <v>512</v>
      </c>
      <c r="E29" s="181" t="s">
        <v>513</v>
      </c>
      <c r="F29" s="181" t="s">
        <v>514</v>
      </c>
      <c r="G29" s="181" t="s">
        <v>506</v>
      </c>
      <c r="H29" s="181" t="s">
        <v>515</v>
      </c>
      <c r="I29" s="226"/>
    </row>
    <row r="30" spans="1:9" x14ac:dyDescent="0.2">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
      <c r="A37" s="35"/>
      <c r="B37" s="213"/>
      <c r="C37" s="213"/>
      <c r="D37" s="213"/>
      <c r="E37" s="213"/>
      <c r="F37" s="213"/>
      <c r="G37" s="213"/>
      <c r="H37" s="213"/>
      <c r="I37" s="213"/>
    </row>
    <row r="38" spans="1:9" x14ac:dyDescent="0.2">
      <c r="A38" s="35"/>
      <c r="B38" s="213"/>
      <c r="C38" s="213"/>
      <c r="D38" s="213"/>
      <c r="E38" s="213"/>
      <c r="F38" s="213"/>
      <c r="G38" s="213"/>
      <c r="H38" s="213"/>
      <c r="I38" s="213"/>
    </row>
    <row r="39" spans="1:9" x14ac:dyDescent="0.2">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
      <c r="A45" s="35"/>
      <c r="B45" s="213"/>
      <c r="C45" s="213"/>
      <c r="D45" s="213"/>
      <c r="E45" s="213"/>
      <c r="F45" s="213"/>
      <c r="G45" s="213"/>
      <c r="H45" s="213"/>
      <c r="I45" s="213"/>
    </row>
    <row r="46" spans="1:9" x14ac:dyDescent="0.2">
      <c r="A46" s="35"/>
      <c r="B46" s="213"/>
      <c r="C46" s="213"/>
      <c r="D46" s="213"/>
      <c r="E46" s="213"/>
      <c r="F46" s="213"/>
      <c r="G46" s="213"/>
      <c r="H46" s="213"/>
      <c r="I46" s="213"/>
    </row>
    <row r="47" spans="1:9" x14ac:dyDescent="0.2">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
      <c r="A50" s="35"/>
      <c r="B50" s="213"/>
      <c r="C50" s="213"/>
      <c r="D50" s="213"/>
      <c r="E50" s="213"/>
      <c r="F50" s="213"/>
      <c r="G50" s="213"/>
      <c r="H50" s="213"/>
      <c r="I50" s="213"/>
    </row>
    <row r="51" spans="1:9" ht="13.5" thickBot="1" x14ac:dyDescent="0.25">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5" thickTop="1" x14ac:dyDescent="0.2">
      <c r="A52" s="35"/>
      <c r="B52" s="213"/>
      <c r="C52" s="213"/>
      <c r="D52" s="213"/>
      <c r="E52" s="213"/>
      <c r="F52" s="213"/>
      <c r="G52" s="213"/>
      <c r="H52" s="213"/>
      <c r="I52" s="213"/>
    </row>
    <row r="53" spans="1:9" x14ac:dyDescent="0.2">
      <c r="A53" s="35"/>
      <c r="B53" s="213"/>
      <c r="C53" s="213"/>
      <c r="D53" s="213"/>
      <c r="E53" s="213"/>
      <c r="F53" s="213"/>
      <c r="G53" s="213"/>
      <c r="H53" s="213"/>
      <c r="I53" s="213"/>
    </row>
    <row r="54" spans="1:9" x14ac:dyDescent="0.2">
      <c r="A54" s="35"/>
      <c r="B54" s="213"/>
      <c r="C54" s="213"/>
      <c r="D54" s="213"/>
      <c r="E54" s="213"/>
      <c r="F54" s="213"/>
      <c r="G54" s="213"/>
      <c r="H54" s="213"/>
      <c r="I54" s="213"/>
    </row>
    <row r="55" spans="1:9" x14ac:dyDescent="0.2">
      <c r="A55" s="38" t="s">
        <v>247</v>
      </c>
      <c r="B55" s="213"/>
      <c r="C55" s="213"/>
      <c r="D55" s="213"/>
      <c r="E55" s="213"/>
      <c r="F55" s="213"/>
      <c r="G55" s="213"/>
      <c r="H55" s="213"/>
      <c r="I55" s="213"/>
    </row>
    <row r="56" spans="1:9" x14ac:dyDescent="0.2">
      <c r="A56" s="38" t="s">
        <v>516</v>
      </c>
      <c r="B56" s="213"/>
      <c r="C56" s="213"/>
      <c r="D56" s="213"/>
      <c r="E56" s="213"/>
      <c r="F56" s="213"/>
      <c r="G56" s="213"/>
      <c r="H56" s="213"/>
      <c r="I56" s="213"/>
    </row>
    <row r="57" spans="1:9" ht="33.75" x14ac:dyDescent="0.2">
      <c r="A57" s="181" t="s">
        <v>245</v>
      </c>
      <c r="B57" s="216" t="s">
        <v>498</v>
      </c>
      <c r="C57" s="200" t="s">
        <v>511</v>
      </c>
      <c r="D57" s="200" t="s">
        <v>512</v>
      </c>
      <c r="E57" s="200" t="s">
        <v>513</v>
      </c>
      <c r="F57" s="200" t="s">
        <v>514</v>
      </c>
      <c r="G57" s="200" t="s">
        <v>506</v>
      </c>
      <c r="H57" s="200" t="s">
        <v>515</v>
      </c>
      <c r="I57" s="213"/>
    </row>
    <row r="58" spans="1:9" x14ac:dyDescent="0.2">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
      <c r="A65" s="35"/>
      <c r="B65" s="230"/>
      <c r="C65" s="222"/>
      <c r="D65" s="222"/>
      <c r="E65" s="222"/>
      <c r="F65" s="222"/>
      <c r="G65" s="222"/>
      <c r="H65" s="222"/>
      <c r="I65" s="213"/>
    </row>
    <row r="66" spans="1:9" x14ac:dyDescent="0.2">
      <c r="A66" s="35"/>
      <c r="B66" s="230"/>
      <c r="C66" s="222"/>
      <c r="D66" s="222"/>
      <c r="E66" s="222"/>
      <c r="F66" s="222"/>
      <c r="G66" s="222"/>
      <c r="H66" s="222"/>
      <c r="I66" s="213"/>
    </row>
    <row r="67" spans="1:9" x14ac:dyDescent="0.2">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
      <c r="A73" s="35"/>
      <c r="B73" s="230"/>
      <c r="C73" s="222"/>
      <c r="D73" s="222"/>
      <c r="E73" s="222"/>
      <c r="F73" s="222"/>
      <c r="G73" s="222"/>
      <c r="H73" s="222"/>
      <c r="I73" s="213"/>
    </row>
    <row r="74" spans="1:9" x14ac:dyDescent="0.2">
      <c r="A74" s="35"/>
      <c r="B74" s="230"/>
      <c r="C74" s="222"/>
      <c r="D74" s="222"/>
      <c r="E74" s="222"/>
      <c r="F74" s="222"/>
      <c r="G74" s="222"/>
      <c r="H74" s="222"/>
      <c r="I74" s="213"/>
    </row>
    <row r="75" spans="1:9" x14ac:dyDescent="0.2">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
      <c r="A78" s="35"/>
      <c r="B78" s="213"/>
      <c r="C78" s="222"/>
      <c r="D78" s="222"/>
      <c r="E78" s="222"/>
      <c r="F78" s="222"/>
      <c r="G78" s="222"/>
      <c r="H78" s="222"/>
      <c r="I78" s="213"/>
    </row>
    <row r="79" spans="1:9" ht="13.5" thickBot="1" x14ac:dyDescent="0.25">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5" thickTop="1" x14ac:dyDescent="0.2">
      <c r="A80" s="35"/>
      <c r="B80" s="213"/>
      <c r="C80" s="35"/>
      <c r="D80" s="35"/>
      <c r="E80" s="35"/>
      <c r="F80" s="35"/>
      <c r="G80" s="35"/>
      <c r="H80" s="222"/>
      <c r="I80" s="213"/>
    </row>
    <row r="81" spans="1:9" x14ac:dyDescent="0.2">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38"/>
    <col min="3" max="5" width="9.5703125" bestFit="1" customWidth="1"/>
    <col min="8" max="8" width="11.7109375" customWidth="1"/>
  </cols>
  <sheetData>
    <row r="1" spans="1:9" x14ac:dyDescent="0.2">
      <c r="A1" s="38" t="s">
        <v>247</v>
      </c>
      <c r="I1" s="162"/>
    </row>
    <row r="2" spans="1:9" x14ac:dyDescent="0.2">
      <c r="A2" s="24" t="s">
        <v>477</v>
      </c>
      <c r="I2" s="162"/>
    </row>
    <row r="3" spans="1:9" ht="22.5" x14ac:dyDescent="0.2">
      <c r="A3" s="181" t="s">
        <v>245</v>
      </c>
      <c r="B3" s="166" t="s">
        <v>465</v>
      </c>
      <c r="C3" s="166" t="s">
        <v>89</v>
      </c>
      <c r="D3" s="166" t="s">
        <v>90</v>
      </c>
      <c r="E3" s="166" t="s">
        <v>91</v>
      </c>
      <c r="F3" s="166" t="s">
        <v>92</v>
      </c>
      <c r="G3" s="166" t="s">
        <v>93</v>
      </c>
      <c r="H3" s="166" t="s">
        <v>106</v>
      </c>
      <c r="I3" s="211" t="s">
        <v>452</v>
      </c>
    </row>
    <row r="4" spans="1:9" x14ac:dyDescent="0.2">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5" thickBot="1" x14ac:dyDescent="0.25">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5" thickTop="1" x14ac:dyDescent="0.2">
      <c r="A11" s="1"/>
      <c r="C11" s="6"/>
      <c r="D11" s="6"/>
      <c r="E11" s="6"/>
      <c r="F11" s="6"/>
      <c r="G11" s="6"/>
      <c r="H11" s="6"/>
      <c r="I11" s="162"/>
    </row>
    <row r="12" spans="1:9" x14ac:dyDescent="0.2">
      <c r="A12" s="1"/>
      <c r="B12" s="6"/>
      <c r="C12" s="6"/>
      <c r="D12" s="6"/>
      <c r="E12" s="6"/>
      <c r="F12" s="6"/>
      <c r="G12" s="6"/>
      <c r="H12" s="6"/>
      <c r="I12" s="162"/>
    </row>
    <row r="13" spans="1:9" x14ac:dyDescent="0.2">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19"/>
      <c r="I19" s="162"/>
    </row>
    <row r="20" spans="1:9" x14ac:dyDescent="0.2">
      <c r="A20" s="1"/>
      <c r="C20" s="6"/>
      <c r="D20" s="6"/>
      <c r="E20" s="6"/>
      <c r="F20" s="6"/>
      <c r="G20" s="6"/>
      <c r="H20" s="19"/>
      <c r="I20" s="162"/>
    </row>
    <row r="21" spans="1:9" x14ac:dyDescent="0.2">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215"/>
      <c r="C24" s="215"/>
      <c r="D24" s="215"/>
      <c r="E24" s="215"/>
      <c r="F24" s="215"/>
      <c r="G24" s="215"/>
      <c r="H24" s="215"/>
      <c r="I24" s="19"/>
    </row>
    <row r="25" spans="1:9" ht="13.5" thickBot="1" x14ac:dyDescent="0.25">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5" thickTop="1" x14ac:dyDescent="0.2">
      <c r="A26" s="1"/>
      <c r="C26" s="6"/>
      <c r="D26" s="6"/>
      <c r="E26" s="6"/>
      <c r="F26" s="6"/>
      <c r="G26" s="6"/>
      <c r="I26" s="162"/>
    </row>
    <row r="27" spans="1:9" x14ac:dyDescent="0.2">
      <c r="A27" s="38" t="s">
        <v>247</v>
      </c>
      <c r="B27" s="6"/>
      <c r="C27" s="6"/>
      <c r="D27" s="6"/>
      <c r="E27" s="6"/>
      <c r="F27" s="6"/>
      <c r="G27" s="6"/>
      <c r="H27" s="6"/>
      <c r="I27" s="162"/>
    </row>
    <row r="28" spans="1:9" x14ac:dyDescent="0.2">
      <c r="A28" s="38" t="s">
        <v>466</v>
      </c>
      <c r="B28" s="6"/>
      <c r="C28" s="6"/>
      <c r="D28" s="6"/>
      <c r="E28" s="6"/>
      <c r="F28" s="6"/>
      <c r="G28" s="6"/>
      <c r="H28" s="6"/>
      <c r="I28" s="162"/>
    </row>
    <row r="29" spans="1:9" ht="33.75" x14ac:dyDescent="0.2">
      <c r="A29" s="181" t="s">
        <v>245</v>
      </c>
      <c r="B29" s="166" t="str">
        <f>B3</f>
        <v>ANB03</v>
      </c>
      <c r="C29" s="166" t="s">
        <v>479</v>
      </c>
      <c r="D29" s="166" t="s">
        <v>480</v>
      </c>
      <c r="E29" s="166" t="s">
        <v>481</v>
      </c>
      <c r="F29" s="166" t="s">
        <v>482</v>
      </c>
      <c r="G29" s="166" t="s">
        <v>473</v>
      </c>
      <c r="H29" s="166" t="s">
        <v>483</v>
      </c>
      <c r="I29" s="16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5" thickBot="1" x14ac:dyDescent="0.25">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5" thickTop="1" x14ac:dyDescent="0.2">
      <c r="A37" s="1"/>
      <c r="C37" s="6"/>
      <c r="D37" s="6"/>
      <c r="E37" s="6"/>
      <c r="F37" s="6"/>
      <c r="G37" s="6"/>
      <c r="H37" s="6"/>
      <c r="I37" s="162"/>
    </row>
    <row r="38" spans="1:9" x14ac:dyDescent="0.2">
      <c r="A38" s="1"/>
      <c r="B38" s="6"/>
      <c r="C38" s="6"/>
      <c r="D38" s="6"/>
      <c r="E38" s="6"/>
      <c r="F38" s="6"/>
      <c r="G38" s="6"/>
      <c r="H38" s="6"/>
      <c r="I38" s="16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5" thickTop="1" x14ac:dyDescent="0.2">
      <c r="A45" s="1"/>
      <c r="B45" s="6"/>
      <c r="C45" s="6"/>
      <c r="D45" s="6"/>
      <c r="E45" s="6"/>
      <c r="F45" s="6"/>
      <c r="G45" s="6"/>
      <c r="H45" s="6"/>
      <c r="I45" s="162"/>
    </row>
    <row r="46" spans="1:9" x14ac:dyDescent="0.2">
      <c r="A46" s="1"/>
      <c r="C46" s="6"/>
      <c r="D46" s="6"/>
      <c r="E46" s="6"/>
      <c r="F46" s="6"/>
      <c r="G46" s="6"/>
      <c r="H46" s="6"/>
      <c r="I46" s="16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5" thickTop="1" x14ac:dyDescent="0.2">
      <c r="A50" s="1"/>
      <c r="B50" s="19"/>
      <c r="C50" s="6"/>
      <c r="D50" s="6"/>
      <c r="E50" s="6"/>
      <c r="F50" s="6"/>
      <c r="G50" s="6"/>
      <c r="H50" s="6"/>
      <c r="I50" s="162"/>
    </row>
    <row r="51" spans="1:9" ht="13.5" thickBot="1" x14ac:dyDescent="0.25">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
      <c r="A52" s="1"/>
      <c r="B52" s="6"/>
      <c r="C52" s="6"/>
      <c r="D52" s="6"/>
      <c r="E52" s="6"/>
      <c r="F52" s="6"/>
      <c r="G52" s="6"/>
      <c r="H52" s="6"/>
      <c r="I52" s="162"/>
    </row>
    <row r="53" spans="1:9" x14ac:dyDescent="0.2">
      <c r="A53" s="1"/>
      <c r="B53" s="6"/>
      <c r="C53" s="6"/>
      <c r="D53" s="6"/>
      <c r="E53" s="6"/>
      <c r="F53" s="6"/>
      <c r="G53" s="6"/>
      <c r="H53" s="6"/>
      <c r="I53" s="162"/>
    </row>
    <row r="54" spans="1:9" x14ac:dyDescent="0.2">
      <c r="A54" s="1"/>
      <c r="B54" s="6"/>
      <c r="C54" s="6"/>
      <c r="D54" s="6"/>
      <c r="E54" s="6"/>
      <c r="F54" s="6"/>
      <c r="G54" s="6"/>
      <c r="H54" s="6"/>
      <c r="I54" s="162"/>
    </row>
    <row r="55" spans="1:9" x14ac:dyDescent="0.2">
      <c r="A55" s="38" t="s">
        <v>247</v>
      </c>
      <c r="B55" s="6"/>
      <c r="C55" s="6"/>
      <c r="D55" s="6"/>
      <c r="E55" s="6"/>
      <c r="F55" s="6"/>
      <c r="G55" s="6"/>
      <c r="H55" s="6"/>
      <c r="I55" s="162"/>
    </row>
    <row r="56" spans="1:9" x14ac:dyDescent="0.2">
      <c r="A56" s="38" t="s">
        <v>478</v>
      </c>
      <c r="B56" s="6"/>
      <c r="C56" s="6"/>
      <c r="D56" s="6"/>
      <c r="E56" s="6"/>
      <c r="F56" s="6"/>
      <c r="G56" s="6"/>
      <c r="H56" s="6"/>
      <c r="I56" s="162"/>
    </row>
    <row r="57" spans="1:9" ht="33.75" x14ac:dyDescent="0.2">
      <c r="A57" s="181" t="s">
        <v>245</v>
      </c>
      <c r="B57" s="166" t="str">
        <f>B3</f>
        <v>ANB03</v>
      </c>
      <c r="C57" s="166" t="s">
        <v>479</v>
      </c>
      <c r="D57" s="166" t="s">
        <v>480</v>
      </c>
      <c r="E57" s="166" t="s">
        <v>481</v>
      </c>
      <c r="F57" s="166" t="s">
        <v>482</v>
      </c>
      <c r="G57" s="166" t="s">
        <v>473</v>
      </c>
      <c r="H57" s="166" t="s">
        <v>483</v>
      </c>
      <c r="I57" s="16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5" thickTop="1" x14ac:dyDescent="0.2">
      <c r="A65" s="1"/>
      <c r="B65" s="6"/>
      <c r="C65" s="9"/>
      <c r="D65" s="9"/>
      <c r="E65" s="9"/>
      <c r="F65" s="9"/>
      <c r="G65" s="9"/>
      <c r="H65" s="46"/>
      <c r="I65" s="162"/>
    </row>
    <row r="66" spans="1:9" x14ac:dyDescent="0.2">
      <c r="A66" s="1"/>
      <c r="B66" s="6"/>
      <c r="C66" s="9"/>
      <c r="D66" s="9"/>
      <c r="E66" s="9"/>
      <c r="F66" s="9"/>
      <c r="G66" s="9"/>
      <c r="H66" s="46"/>
      <c r="I66" s="16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5" thickTop="1" x14ac:dyDescent="0.2">
      <c r="A73" s="1"/>
      <c r="B73" s="6"/>
      <c r="C73" s="9"/>
      <c r="D73" s="9"/>
      <c r="E73" s="9"/>
      <c r="F73" s="9"/>
      <c r="G73" s="9"/>
      <c r="H73" s="46"/>
      <c r="I73" s="162"/>
    </row>
    <row r="74" spans="1:9" x14ac:dyDescent="0.2">
      <c r="A74" s="1"/>
      <c r="B74" s="6"/>
      <c r="C74" s="9"/>
      <c r="D74" s="9"/>
      <c r="E74" s="9"/>
      <c r="F74" s="9"/>
      <c r="G74" s="9"/>
      <c r="H74" s="46"/>
      <c r="I74" s="16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5" thickTop="1" x14ac:dyDescent="0.2">
      <c r="A78" s="1"/>
      <c r="B78" s="6"/>
      <c r="C78" s="9"/>
      <c r="D78" s="9"/>
      <c r="E78" s="9"/>
      <c r="F78" s="9"/>
      <c r="G78" s="9"/>
      <c r="H78" s="46"/>
      <c r="I78" s="162"/>
    </row>
    <row r="79" spans="1:9" ht="13.5" thickBot="1" x14ac:dyDescent="0.25">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
      <c r="H80" s="46"/>
      <c r="I80" s="162"/>
    </row>
    <row r="81" spans="8:9" x14ac:dyDescent="0.2">
      <c r="H81" s="46"/>
      <c r="I81" s="162"/>
    </row>
    <row r="82" spans="8:9" x14ac:dyDescent="0.2">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62"/>
  </cols>
  <sheetData>
    <row r="1" spans="1:9" x14ac:dyDescent="0.2">
      <c r="A1" s="38" t="s">
        <v>247</v>
      </c>
    </row>
    <row r="2" spans="1:9" x14ac:dyDescent="0.2">
      <c r="A2" s="24" t="s">
        <v>419</v>
      </c>
    </row>
    <row r="3" spans="1:9" ht="22.5" x14ac:dyDescent="0.2">
      <c r="A3" s="181" t="s">
        <v>245</v>
      </c>
      <c r="B3" s="166" t="s">
        <v>408</v>
      </c>
      <c r="C3" s="166" t="s">
        <v>89</v>
      </c>
      <c r="D3" s="166" t="s">
        <v>90</v>
      </c>
      <c r="E3" s="166" t="s">
        <v>91</v>
      </c>
      <c r="F3" s="166" t="s">
        <v>92</v>
      </c>
      <c r="G3" s="166" t="s">
        <v>93</v>
      </c>
      <c r="H3" s="166" t="s">
        <v>106</v>
      </c>
      <c r="I3" s="211" t="s">
        <v>452</v>
      </c>
    </row>
    <row r="4" spans="1:9" x14ac:dyDescent="0.2">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
      <c r="A9" s="14" t="s">
        <v>80</v>
      </c>
      <c r="B9" s="7">
        <v>1492</v>
      </c>
      <c r="C9" s="7">
        <v>6355104.4199999999</v>
      </c>
      <c r="D9" s="7">
        <v>1982804.62</v>
      </c>
      <c r="E9" s="7">
        <v>1269612.8</v>
      </c>
      <c r="F9" s="7">
        <v>355789.27</v>
      </c>
      <c r="G9" s="7">
        <v>97376.41</v>
      </c>
      <c r="H9" s="7">
        <f t="shared" si="0"/>
        <v>10060687.52</v>
      </c>
      <c r="I9" s="19">
        <f t="shared" si="1"/>
        <v>6743.0881501340482</v>
      </c>
    </row>
    <row r="10" spans="1:9" ht="13.5" thickBot="1" x14ac:dyDescent="0.25">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19">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398</v>
      </c>
      <c r="B28" s="1"/>
      <c r="C28" s="6"/>
      <c r="D28" s="6"/>
      <c r="E28" s="6"/>
      <c r="F28" s="6"/>
      <c r="G28" s="6"/>
      <c r="H28" s="6"/>
    </row>
    <row r="29" spans="1:9" ht="33.75" x14ac:dyDescent="0.2">
      <c r="A29" s="181" t="s">
        <v>245</v>
      </c>
      <c r="B29" s="166" t="s">
        <v>408</v>
      </c>
      <c r="C29" s="166" t="s">
        <v>420</v>
      </c>
      <c r="D29" s="166" t="s">
        <v>421</v>
      </c>
      <c r="E29" s="166" t="s">
        <v>422</v>
      </c>
      <c r="F29" s="166" t="s">
        <v>423</v>
      </c>
      <c r="G29" s="166" t="s">
        <v>405</v>
      </c>
      <c r="H29" s="181"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19"/>
      <c r="C50" s="6"/>
      <c r="D50" s="6"/>
      <c r="E50" s="6"/>
      <c r="F50" s="6"/>
      <c r="G50" s="6"/>
      <c r="H50" s="6"/>
    </row>
    <row r="51" spans="1:8" ht="13.5" thickBot="1" x14ac:dyDescent="0.25">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6"/>
      <c r="C55" s="6"/>
      <c r="D55" s="6"/>
      <c r="E55" s="6"/>
      <c r="F55" s="6"/>
      <c r="G55" s="6"/>
      <c r="H55" s="6"/>
    </row>
    <row r="56" spans="1:8" x14ac:dyDescent="0.2">
      <c r="A56" s="38" t="s">
        <v>398</v>
      </c>
      <c r="B56" s="1"/>
      <c r="C56" s="6"/>
      <c r="D56" s="6"/>
      <c r="E56" s="6"/>
      <c r="F56" s="6"/>
      <c r="G56" s="6"/>
      <c r="H56" s="6"/>
    </row>
    <row r="57" spans="1:8" ht="33.75" x14ac:dyDescent="0.2">
      <c r="A57" s="181" t="s">
        <v>245</v>
      </c>
      <c r="B57" s="166" t="s">
        <v>408</v>
      </c>
      <c r="C57" s="166" t="s">
        <v>420</v>
      </c>
      <c r="D57" s="166" t="s">
        <v>421</v>
      </c>
      <c r="E57" s="166" t="s">
        <v>422</v>
      </c>
      <c r="F57" s="166" t="s">
        <v>423</v>
      </c>
      <c r="G57" s="166" t="s">
        <v>405</v>
      </c>
      <c r="H57" s="181"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46"/>
    </row>
    <row r="79" spans="1:8" ht="13.5" thickBot="1" x14ac:dyDescent="0.25">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62"/>
  </cols>
  <sheetData>
    <row r="1" spans="1:9" x14ac:dyDescent="0.2">
      <c r="A1" s="38" t="s">
        <v>247</v>
      </c>
    </row>
    <row r="2" spans="1:9" x14ac:dyDescent="0.2">
      <c r="A2" s="24" t="s">
        <v>275</v>
      </c>
    </row>
    <row r="3" spans="1:9" ht="22.5" x14ac:dyDescent="0.2">
      <c r="A3" s="181" t="s">
        <v>245</v>
      </c>
      <c r="B3" s="166" t="s">
        <v>235</v>
      </c>
      <c r="C3" s="166" t="s">
        <v>89</v>
      </c>
      <c r="D3" s="166" t="s">
        <v>90</v>
      </c>
      <c r="E3" s="166" t="s">
        <v>91</v>
      </c>
      <c r="F3" s="166" t="s">
        <v>92</v>
      </c>
      <c r="G3" s="166" t="s">
        <v>93</v>
      </c>
      <c r="H3" s="166" t="s">
        <v>106</v>
      </c>
      <c r="I3" s="211" t="s">
        <v>452</v>
      </c>
    </row>
    <row r="4" spans="1:9" x14ac:dyDescent="0.2">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5" thickBot="1" x14ac:dyDescent="0.25">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249</v>
      </c>
      <c r="B28" s="1"/>
      <c r="C28" s="6"/>
      <c r="D28" s="6"/>
      <c r="E28" s="6"/>
      <c r="F28" s="6"/>
      <c r="G28" s="6"/>
      <c r="H28" s="6"/>
    </row>
    <row r="29" spans="1:9" ht="33.75" x14ac:dyDescent="0.2">
      <c r="A29" s="181" t="s">
        <v>245</v>
      </c>
      <c r="B29" s="166" t="s">
        <v>235</v>
      </c>
      <c r="C29" s="166" t="s">
        <v>276</v>
      </c>
      <c r="D29" s="166" t="s">
        <v>277</v>
      </c>
      <c r="E29" s="166" t="s">
        <v>278</v>
      </c>
      <c r="F29" s="166" t="s">
        <v>279</v>
      </c>
      <c r="G29" s="166" t="s">
        <v>242</v>
      </c>
      <c r="H29" s="181"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19"/>
      <c r="C50" s="6"/>
      <c r="D50" s="6"/>
      <c r="E50" s="6"/>
      <c r="F50" s="6"/>
      <c r="G50" s="6"/>
      <c r="H50" s="6"/>
    </row>
    <row r="51" spans="1:8" ht="13.5" thickBot="1" x14ac:dyDescent="0.25">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281</v>
      </c>
      <c r="B56" s="1"/>
      <c r="C56" s="6"/>
      <c r="D56" s="6"/>
      <c r="E56" s="6"/>
      <c r="F56" s="6"/>
      <c r="G56" s="6"/>
      <c r="H56" s="6"/>
    </row>
    <row r="57" spans="1:8" ht="33.75" x14ac:dyDescent="0.2">
      <c r="A57" s="181" t="s">
        <v>245</v>
      </c>
      <c r="B57" s="166"/>
      <c r="C57" s="166" t="s">
        <v>276</v>
      </c>
      <c r="D57" s="166" t="s">
        <v>277</v>
      </c>
      <c r="E57" s="166" t="s">
        <v>278</v>
      </c>
      <c r="F57" s="166" t="s">
        <v>279</v>
      </c>
      <c r="G57" s="166" t="s">
        <v>242</v>
      </c>
      <c r="H57" s="143"/>
    </row>
    <row r="58" spans="1:8" x14ac:dyDescent="0.2">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46"/>
    </row>
    <row r="79" spans="1:8" ht="13.5" thickBot="1" x14ac:dyDescent="0.25">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62"/>
  </cols>
  <sheetData>
    <row r="1" spans="1:9" x14ac:dyDescent="0.2">
      <c r="A1" s="38" t="s">
        <v>247</v>
      </c>
    </row>
    <row r="2" spans="1:9" x14ac:dyDescent="0.2">
      <c r="A2" s="24" t="s">
        <v>273</v>
      </c>
    </row>
    <row r="3" spans="1:9" ht="22.5" x14ac:dyDescent="0.2">
      <c r="A3" s="181" t="s">
        <v>245</v>
      </c>
      <c r="B3" s="166" t="s">
        <v>201</v>
      </c>
      <c r="C3" s="166" t="s">
        <v>89</v>
      </c>
      <c r="D3" s="166" t="s">
        <v>90</v>
      </c>
      <c r="E3" s="166" t="s">
        <v>91</v>
      </c>
      <c r="F3" s="166" t="s">
        <v>92</v>
      </c>
      <c r="G3" s="166" t="s">
        <v>93</v>
      </c>
      <c r="H3" s="166" t="s">
        <v>106</v>
      </c>
      <c r="I3" s="211" t="s">
        <v>452</v>
      </c>
    </row>
    <row r="4" spans="1:9" x14ac:dyDescent="0.2">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
      <c r="A9" s="14" t="s">
        <v>80</v>
      </c>
      <c r="B9" s="7">
        <v>1522</v>
      </c>
      <c r="C9" s="7">
        <v>6137228.3099999996</v>
      </c>
      <c r="D9" s="7">
        <v>1728913.9</v>
      </c>
      <c r="E9" s="7">
        <v>1201675.42</v>
      </c>
      <c r="F9" s="7">
        <v>575214.76</v>
      </c>
      <c r="G9" s="7">
        <v>80570.559999999998</v>
      </c>
      <c r="H9" s="7">
        <v>9723602.9499999993</v>
      </c>
      <c r="I9" s="19">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19">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19">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19"/>
    </row>
    <row r="25" spans="1:9" ht="13.5" thickBot="1" x14ac:dyDescent="0.25">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
      <c r="A26" s="1"/>
      <c r="B26" s="6"/>
      <c r="C26" s="6"/>
      <c r="D26" s="6"/>
      <c r="E26" s="6"/>
      <c r="F26" s="6"/>
      <c r="G26" s="6"/>
      <c r="H26" s="6"/>
    </row>
    <row r="27" spans="1:9" x14ac:dyDescent="0.2">
      <c r="A27" s="38" t="s">
        <v>247</v>
      </c>
      <c r="B27" s="6"/>
      <c r="C27" s="6"/>
      <c r="D27" s="6"/>
      <c r="E27" s="6"/>
      <c r="F27" s="6"/>
      <c r="G27" s="6"/>
      <c r="H27" s="6"/>
    </row>
    <row r="28" spans="1:9" x14ac:dyDescent="0.2">
      <c r="A28" s="38" t="s">
        <v>264</v>
      </c>
      <c r="B28" s="1"/>
      <c r="C28" s="6"/>
      <c r="D28" s="6"/>
      <c r="E28" s="6"/>
      <c r="F28" s="6"/>
      <c r="G28" s="6"/>
      <c r="H28" s="6"/>
    </row>
    <row r="29" spans="1:9" ht="33.75" x14ac:dyDescent="0.2">
      <c r="A29" s="181" t="s">
        <v>245</v>
      </c>
      <c r="B29" s="166" t="s">
        <v>201</v>
      </c>
      <c r="C29" s="166" t="s">
        <v>225</v>
      </c>
      <c r="D29" s="166" t="s">
        <v>226</v>
      </c>
      <c r="E29" s="166" t="s">
        <v>227</v>
      </c>
      <c r="F29" s="166" t="s">
        <v>228</v>
      </c>
      <c r="G29" s="166" t="s">
        <v>216</v>
      </c>
      <c r="H29" s="181"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8" t="s">
        <v>80</v>
      </c>
      <c r="B35" s="19">
        <v>1522</v>
      </c>
      <c r="C35" s="19">
        <v>4032.34</v>
      </c>
      <c r="D35" s="19">
        <v>1135.95</v>
      </c>
      <c r="E35" s="19">
        <v>789.54</v>
      </c>
      <c r="F35" s="19">
        <v>377.93</v>
      </c>
      <c r="G35" s="19">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19">
        <v>7862.54</v>
      </c>
      <c r="D43" s="19">
        <v>1753.16</v>
      </c>
      <c r="E43" s="19">
        <v>1431.15</v>
      </c>
      <c r="F43" s="19">
        <v>633.04999999999995</v>
      </c>
      <c r="G43" s="19">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8" t="s">
        <v>87</v>
      </c>
      <c r="B48" s="19">
        <v>7484</v>
      </c>
      <c r="C48" s="19">
        <v>5905.35</v>
      </c>
      <c r="D48" s="19">
        <v>882.52</v>
      </c>
      <c r="E48" s="19">
        <v>907.85</v>
      </c>
      <c r="F48" s="19">
        <v>383.9</v>
      </c>
      <c r="G48" s="19">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274</v>
      </c>
      <c r="B56" s="1"/>
      <c r="C56" s="6"/>
      <c r="D56" s="6"/>
      <c r="E56" s="6"/>
      <c r="F56" s="6"/>
      <c r="G56" s="6"/>
      <c r="H56" s="6"/>
    </row>
    <row r="57" spans="1:8" ht="33.75" x14ac:dyDescent="0.2">
      <c r="A57" s="181" t="s">
        <v>245</v>
      </c>
      <c r="B57" s="166"/>
      <c r="C57" s="166" t="s">
        <v>225</v>
      </c>
      <c r="D57" s="166" t="s">
        <v>226</v>
      </c>
      <c r="E57" s="166" t="s">
        <v>227</v>
      </c>
      <c r="F57" s="166" t="s">
        <v>228</v>
      </c>
      <c r="G57" s="166" t="s">
        <v>216</v>
      </c>
      <c r="H57" s="143"/>
    </row>
    <row r="58" spans="1:8" x14ac:dyDescent="0.2">
      <c r="A58" s="1" t="s">
        <v>102</v>
      </c>
      <c r="B58" s="1"/>
      <c r="C58" s="9">
        <v>0.79719927310188377</v>
      </c>
      <c r="D58" s="9">
        <v>0.10439007050238455</v>
      </c>
      <c r="E58" s="9">
        <v>5.8355244957149749E-2</v>
      </c>
      <c r="F58" s="9">
        <v>1.5691320681043872E-2</v>
      </c>
      <c r="G58" s="9">
        <v>2.4363975466258774E-2</v>
      </c>
      <c r="H58" s="46"/>
    </row>
    <row r="59" spans="1:8" x14ac:dyDescent="0.2">
      <c r="A59" s="1" t="s">
        <v>76</v>
      </c>
      <c r="B59" s="1"/>
      <c r="C59" s="9">
        <v>0.78558399448538274</v>
      </c>
      <c r="D59" s="9">
        <v>7.7110273224775081E-2</v>
      </c>
      <c r="E59" s="9">
        <v>7.4411250449200328E-2</v>
      </c>
      <c r="F59" s="9">
        <v>3.1168473070959372E-2</v>
      </c>
      <c r="G59" s="9">
        <v>3.1726832333888587E-2</v>
      </c>
      <c r="H59" s="46"/>
    </row>
    <row r="60" spans="1:8" x14ac:dyDescent="0.2">
      <c r="A60" s="1" t="s">
        <v>77</v>
      </c>
      <c r="B60" s="1"/>
      <c r="C60" s="9">
        <v>0.76684113029401035</v>
      </c>
      <c r="D60" s="9">
        <v>8.2711189576893732E-2</v>
      </c>
      <c r="E60" s="9">
        <v>9.2706864703325953E-2</v>
      </c>
      <c r="F60" s="9">
        <v>3.0487829583055445E-2</v>
      </c>
      <c r="G60" s="9">
        <v>2.725379616693319E-2</v>
      </c>
      <c r="H60" s="46"/>
    </row>
    <row r="61" spans="1:8" x14ac:dyDescent="0.2">
      <c r="A61" s="1" t="s">
        <v>78</v>
      </c>
      <c r="B61" s="1"/>
      <c r="C61" s="9">
        <v>0.73804154730256155</v>
      </c>
      <c r="D61" s="9">
        <v>0.10076906102058764</v>
      </c>
      <c r="E61" s="9">
        <v>9.5748358776754139E-2</v>
      </c>
      <c r="F61" s="9">
        <v>2.6081067520664691E-2</v>
      </c>
      <c r="G61" s="9">
        <v>3.9359680827747191E-2</v>
      </c>
      <c r="H61" s="46"/>
    </row>
    <row r="62" spans="1:8" x14ac:dyDescent="0.2">
      <c r="A62" s="1" t="s">
        <v>79</v>
      </c>
      <c r="B62" s="1"/>
      <c r="C62" s="9">
        <v>0.69888581403290484</v>
      </c>
      <c r="D62" s="9">
        <v>0.12326794683622702</v>
      </c>
      <c r="E62" s="9">
        <v>0.10819222322277473</v>
      </c>
      <c r="F62" s="9">
        <v>3.6097031647284263E-2</v>
      </c>
      <c r="G62" s="9">
        <v>3.3557356594548227E-2</v>
      </c>
      <c r="H62" s="46"/>
    </row>
    <row r="63" spans="1:8" x14ac:dyDescent="0.2">
      <c r="A63" s="18" t="s">
        <v>80</v>
      </c>
      <c r="B63" s="1"/>
      <c r="C63" s="9">
        <v>0.63116742955860827</v>
      </c>
      <c r="D63" s="9">
        <v>0.1778060980986477</v>
      </c>
      <c r="E63" s="9">
        <v>0.12358380799578</v>
      </c>
      <c r="F63" s="9">
        <v>5.9156000400036907E-2</v>
      </c>
      <c r="G63" s="9">
        <v>8.2865045409942408E-3</v>
      </c>
      <c r="H63" s="46"/>
    </row>
    <row r="64" spans="1:8" ht="13.5" thickBot="1" x14ac:dyDescent="0.25">
      <c r="A64" s="15" t="s">
        <v>103</v>
      </c>
      <c r="B64" s="15"/>
      <c r="C64" s="11">
        <v>0.77101412187081897</v>
      </c>
      <c r="D64" s="11">
        <v>9.6289277256430661E-2</v>
      </c>
      <c r="E64" s="11">
        <v>7.7805115215226428E-2</v>
      </c>
      <c r="F64" s="11">
        <v>2.5575429737426752E-2</v>
      </c>
      <c r="G64" s="11">
        <v>2.9316055920097069E-2</v>
      </c>
      <c r="H64" s="46"/>
    </row>
    <row r="65" spans="1:8" ht="13.5" thickTop="1" x14ac:dyDescent="0.2">
      <c r="A65" s="1"/>
      <c r="B65" s="1"/>
      <c r="C65" s="9"/>
      <c r="D65" s="9"/>
      <c r="E65" s="9"/>
      <c r="F65" s="9"/>
      <c r="G65" s="9"/>
      <c r="H65" s="46"/>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8"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8" t="s">
        <v>247</v>
      </c>
      <c r="I1" s="162"/>
    </row>
    <row r="2" spans="1:9" x14ac:dyDescent="0.2">
      <c r="A2" s="24" t="s">
        <v>282</v>
      </c>
      <c r="I2" s="162"/>
    </row>
    <row r="3" spans="1:9" x14ac:dyDescent="0.2">
      <c r="B3" s="87"/>
      <c r="C3" s="88" t="s">
        <v>139</v>
      </c>
      <c r="D3" s="88" t="s">
        <v>140</v>
      </c>
      <c r="E3" s="88"/>
      <c r="F3" s="88" t="s">
        <v>141</v>
      </c>
      <c r="G3" s="88"/>
      <c r="H3" s="88"/>
      <c r="I3" s="212" t="s">
        <v>454</v>
      </c>
    </row>
    <row r="4" spans="1:9" x14ac:dyDescent="0.2">
      <c r="A4" s="181" t="s">
        <v>245</v>
      </c>
      <c r="B4" s="192" t="s">
        <v>180</v>
      </c>
      <c r="C4" s="191" t="s">
        <v>159</v>
      </c>
      <c r="D4" s="191" t="s">
        <v>129</v>
      </c>
      <c r="E4" s="191" t="s">
        <v>91</v>
      </c>
      <c r="F4" s="191" t="s">
        <v>145</v>
      </c>
      <c r="G4" s="191" t="s">
        <v>93</v>
      </c>
      <c r="H4" s="191" t="s">
        <v>106</v>
      </c>
      <c r="I4" s="211" t="s">
        <v>396</v>
      </c>
    </row>
    <row r="5" spans="1:9" x14ac:dyDescent="0.2">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
      <c r="A12" s="90"/>
      <c r="B12" s="90"/>
      <c r="C12" s="90"/>
      <c r="D12" s="90"/>
      <c r="E12" s="90"/>
      <c r="F12" s="90"/>
      <c r="G12" s="90"/>
      <c r="H12" s="90"/>
      <c r="I12" s="89"/>
    </row>
    <row r="13" spans="1:9" x14ac:dyDescent="0.2">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
      <c r="A19" s="90"/>
      <c r="B19" s="90"/>
      <c r="C19" s="90"/>
      <c r="D19" s="90"/>
      <c r="E19" s="90"/>
      <c r="F19" s="90"/>
      <c r="G19" s="90"/>
      <c r="H19" s="90"/>
      <c r="I19" s="19"/>
    </row>
    <row r="20" spans="1:9" x14ac:dyDescent="0.2">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
      <c r="A23" s="90"/>
      <c r="B23" s="90"/>
      <c r="C23" s="90"/>
      <c r="D23" s="90"/>
      <c r="E23" s="90"/>
      <c r="F23" s="90"/>
      <c r="G23" s="90"/>
      <c r="H23" s="90"/>
      <c r="I23" s="19"/>
    </row>
    <row r="24" spans="1:9" x14ac:dyDescent="0.2">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
      <c r="A25" s="90"/>
      <c r="B25" s="90"/>
      <c r="C25" s="90"/>
      <c r="D25" s="90"/>
      <c r="E25" s="90"/>
      <c r="F25" s="90"/>
      <c r="G25" s="90"/>
      <c r="H25" s="90"/>
      <c r="I25" s="90"/>
    </row>
    <row r="26" spans="1:9" x14ac:dyDescent="0.2">
      <c r="A26" s="102" t="s">
        <v>194</v>
      </c>
      <c r="B26" s="89"/>
      <c r="C26" s="89"/>
      <c r="D26" s="89"/>
      <c r="E26" s="89"/>
      <c r="F26" s="89"/>
      <c r="G26" s="89"/>
      <c r="H26" s="89"/>
      <c r="I26" s="89"/>
    </row>
    <row r="27" spans="1:9" x14ac:dyDescent="0.2">
      <c r="A27" s="102"/>
      <c r="B27" s="89"/>
      <c r="C27" s="89"/>
      <c r="D27" s="89"/>
      <c r="E27" s="89"/>
      <c r="F27" s="89"/>
      <c r="G27" s="89"/>
      <c r="H27" s="89"/>
      <c r="I27" s="89"/>
    </row>
    <row r="28" spans="1:9" x14ac:dyDescent="0.2">
      <c r="A28" s="102"/>
      <c r="B28" s="89"/>
      <c r="C28" s="89"/>
      <c r="D28" s="89"/>
      <c r="E28" s="89"/>
      <c r="F28" s="89"/>
      <c r="G28" s="89"/>
      <c r="H28" s="89"/>
      <c r="I28" s="89"/>
    </row>
    <row r="29" spans="1:9" x14ac:dyDescent="0.2">
      <c r="A29" s="38" t="s">
        <v>247</v>
      </c>
      <c r="B29" s="93"/>
      <c r="C29" s="93"/>
      <c r="D29" s="93"/>
      <c r="E29" s="93"/>
      <c r="F29" s="93"/>
      <c r="G29" s="94"/>
      <c r="H29" s="93"/>
      <c r="I29" s="89"/>
    </row>
    <row r="30" spans="1:9" x14ac:dyDescent="0.2">
      <c r="A30" s="38" t="s">
        <v>263</v>
      </c>
      <c r="B30" s="87"/>
      <c r="C30" s="88" t="s">
        <v>139</v>
      </c>
      <c r="D30" s="88" t="s">
        <v>140</v>
      </c>
      <c r="E30" s="88"/>
      <c r="F30" s="88" t="s">
        <v>141</v>
      </c>
      <c r="G30" s="88"/>
      <c r="H30" s="88"/>
      <c r="I30" s="89"/>
    </row>
    <row r="31" spans="1:9" x14ac:dyDescent="0.2">
      <c r="A31" s="181" t="s">
        <v>245</v>
      </c>
      <c r="B31" s="192" t="s">
        <v>180</v>
      </c>
      <c r="C31" s="191" t="s">
        <v>159</v>
      </c>
      <c r="D31" s="191" t="s">
        <v>129</v>
      </c>
      <c r="E31" s="191" t="s">
        <v>91</v>
      </c>
      <c r="F31" s="191" t="s">
        <v>145</v>
      </c>
      <c r="G31" s="191" t="s">
        <v>93</v>
      </c>
      <c r="H31" s="191" t="s">
        <v>106</v>
      </c>
      <c r="I31" s="89"/>
    </row>
    <row r="32" spans="1:9" x14ac:dyDescent="0.2">
      <c r="A32" s="95"/>
      <c r="B32" s="96"/>
      <c r="C32" s="97"/>
      <c r="D32" s="97"/>
      <c r="E32" s="97"/>
      <c r="F32" s="97"/>
      <c r="G32" s="97"/>
      <c r="H32" s="97"/>
      <c r="I32" s="89"/>
    </row>
    <row r="33" spans="1:9" x14ac:dyDescent="0.2">
      <c r="A33" s="90" t="s">
        <v>102</v>
      </c>
      <c r="B33" s="90">
        <v>39026</v>
      </c>
      <c r="C33" s="90">
        <v>4204.74</v>
      </c>
      <c r="D33" s="90">
        <v>510.89</v>
      </c>
      <c r="E33" s="90">
        <v>305.23</v>
      </c>
      <c r="F33" s="90">
        <v>138.11000000000001</v>
      </c>
      <c r="G33" s="90">
        <v>159.58000000000001</v>
      </c>
      <c r="H33" s="90">
        <v>5318.535907087582</v>
      </c>
      <c r="I33" s="90"/>
    </row>
    <row r="34" spans="1:9" x14ac:dyDescent="0.2">
      <c r="A34" s="90" t="s">
        <v>76</v>
      </c>
      <c r="B34" s="90">
        <v>23422</v>
      </c>
      <c r="C34" s="90">
        <v>4295.76</v>
      </c>
      <c r="D34" s="90">
        <v>439.46</v>
      </c>
      <c r="E34" s="90">
        <v>434.65</v>
      </c>
      <c r="F34" s="90">
        <v>241.32</v>
      </c>
      <c r="G34" s="90">
        <v>165.55</v>
      </c>
      <c r="H34" s="90">
        <v>5576.7482934847576</v>
      </c>
      <c r="I34" s="90"/>
    </row>
    <row r="35" spans="1:9" x14ac:dyDescent="0.2">
      <c r="A35" s="90" t="s">
        <v>77</v>
      </c>
      <c r="B35" s="90">
        <v>12312</v>
      </c>
      <c r="C35" s="90">
        <v>4533.7</v>
      </c>
      <c r="D35" s="90">
        <v>519.6</v>
      </c>
      <c r="E35" s="90">
        <v>526.32000000000005</v>
      </c>
      <c r="F35" s="90">
        <v>312.23</v>
      </c>
      <c r="G35" s="90">
        <v>156.52000000000001</v>
      </c>
      <c r="H35" s="90">
        <v>6048.3697157244978</v>
      </c>
      <c r="I35" s="90"/>
    </row>
    <row r="36" spans="1:9" x14ac:dyDescent="0.2">
      <c r="A36" s="90" t="s">
        <v>78</v>
      </c>
      <c r="B36" s="90">
        <v>15008</v>
      </c>
      <c r="C36" s="90">
        <v>4257.26</v>
      </c>
      <c r="D36" s="90">
        <v>599.71</v>
      </c>
      <c r="E36" s="90">
        <v>576.04</v>
      </c>
      <c r="F36" s="90">
        <v>228.44</v>
      </c>
      <c r="G36" s="90">
        <v>211.52</v>
      </c>
      <c r="H36" s="90">
        <v>5872.9718516791045</v>
      </c>
      <c r="I36" s="90"/>
    </row>
    <row r="37" spans="1:9" x14ac:dyDescent="0.2">
      <c r="A37" s="90" t="s">
        <v>79</v>
      </c>
      <c r="B37" s="90">
        <v>5864</v>
      </c>
      <c r="C37" s="90">
        <v>4689.22</v>
      </c>
      <c r="D37" s="90">
        <v>830.31</v>
      </c>
      <c r="E37" s="90">
        <v>677.88</v>
      </c>
      <c r="F37" s="90">
        <v>235.34</v>
      </c>
      <c r="G37" s="90">
        <v>185.43</v>
      </c>
      <c r="H37" s="90">
        <v>6618.1860317189648</v>
      </c>
      <c r="I37" s="90"/>
    </row>
    <row r="38" spans="1:9" x14ac:dyDescent="0.2">
      <c r="A38" s="91" t="s">
        <v>80</v>
      </c>
      <c r="B38" s="91">
        <v>1573</v>
      </c>
      <c r="C38" s="91">
        <v>3748.48</v>
      </c>
      <c r="D38" s="91">
        <v>1001.67</v>
      </c>
      <c r="E38" s="91">
        <v>614.55999999999995</v>
      </c>
      <c r="F38" s="91">
        <v>200.74</v>
      </c>
      <c r="G38" s="91">
        <v>46.31</v>
      </c>
      <c r="H38" s="91">
        <v>5611.7637126509844</v>
      </c>
      <c r="I38" s="90"/>
    </row>
    <row r="39" spans="1:9" x14ac:dyDescent="0.2">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
      <c r="A40" s="90"/>
      <c r="B40" s="90"/>
      <c r="C40" s="90"/>
      <c r="D40" s="90"/>
      <c r="E40" s="90"/>
      <c r="F40" s="90"/>
      <c r="G40" s="90"/>
      <c r="H40" s="90"/>
      <c r="I40" s="90"/>
    </row>
    <row r="41" spans="1:9" x14ac:dyDescent="0.2">
      <c r="A41" s="90" t="s">
        <v>81</v>
      </c>
      <c r="B41" s="90">
        <v>22638</v>
      </c>
      <c r="C41" s="90">
        <v>4489.6099999999997</v>
      </c>
      <c r="D41" s="90">
        <v>763.85</v>
      </c>
      <c r="E41" s="90">
        <v>422.95</v>
      </c>
      <c r="F41" s="90">
        <v>222.54</v>
      </c>
      <c r="G41" s="90">
        <v>285.06</v>
      </c>
      <c r="H41" s="90">
        <v>6184.0043802456057</v>
      </c>
      <c r="I41" s="90"/>
    </row>
    <row r="42" spans="1:9" x14ac:dyDescent="0.2">
      <c r="A42" s="90" t="s">
        <v>82</v>
      </c>
      <c r="B42" s="90">
        <v>10487</v>
      </c>
      <c r="C42" s="90">
        <v>4427.43</v>
      </c>
      <c r="D42" s="90">
        <v>671.66</v>
      </c>
      <c r="E42" s="90">
        <v>591.73</v>
      </c>
      <c r="F42" s="90">
        <v>278.35000000000002</v>
      </c>
      <c r="G42" s="90">
        <v>124.63</v>
      </c>
      <c r="H42" s="90">
        <v>6093.808208257843</v>
      </c>
      <c r="I42" s="90"/>
    </row>
    <row r="43" spans="1:9" x14ac:dyDescent="0.2">
      <c r="A43" s="90" t="s">
        <v>83</v>
      </c>
      <c r="B43" s="90">
        <v>5470</v>
      </c>
      <c r="C43" s="90">
        <v>4685.99</v>
      </c>
      <c r="D43" s="90">
        <v>883.3</v>
      </c>
      <c r="E43" s="90">
        <v>705.46</v>
      </c>
      <c r="F43" s="90">
        <v>309.35000000000002</v>
      </c>
      <c r="G43" s="90">
        <v>177.56</v>
      </c>
      <c r="H43" s="90">
        <v>6761.6617806215727</v>
      </c>
      <c r="I43" s="90"/>
    </row>
    <row r="44" spans="1:9" x14ac:dyDescent="0.2">
      <c r="A44" s="90" t="s">
        <v>84</v>
      </c>
      <c r="B44" s="90">
        <v>5258</v>
      </c>
      <c r="C44" s="90">
        <v>5797.21</v>
      </c>
      <c r="D44" s="90">
        <v>1206.49</v>
      </c>
      <c r="E44" s="90">
        <v>958.94</v>
      </c>
      <c r="F44" s="90">
        <v>427.24</v>
      </c>
      <c r="G44" s="90">
        <v>212.7</v>
      </c>
      <c r="H44" s="90">
        <v>8602.5791783948262</v>
      </c>
      <c r="I44" s="90"/>
    </row>
    <row r="45" spans="1:9" x14ac:dyDescent="0.2">
      <c r="A45" s="91" t="s">
        <v>85</v>
      </c>
      <c r="B45" s="91">
        <v>1479</v>
      </c>
      <c r="C45" s="91">
        <v>7809.56</v>
      </c>
      <c r="D45" s="91">
        <v>1683.06</v>
      </c>
      <c r="E45" s="91">
        <v>1323.61</v>
      </c>
      <c r="F45" s="91">
        <v>707.89</v>
      </c>
      <c r="G45" s="91">
        <v>281.77</v>
      </c>
      <c r="H45" s="91">
        <v>11805.884861392833</v>
      </c>
      <c r="I45" s="90"/>
    </row>
    <row r="46" spans="1:9" x14ac:dyDescent="0.2">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
      <c r="A47" s="90"/>
      <c r="B47" s="90"/>
      <c r="C47" s="90"/>
      <c r="D47" s="90"/>
      <c r="E47" s="90"/>
      <c r="F47" s="90"/>
      <c r="G47" s="90"/>
      <c r="H47" s="90"/>
      <c r="I47" s="90"/>
    </row>
    <row r="48" spans="1:9" x14ac:dyDescent="0.2">
      <c r="A48" s="90" t="s">
        <v>86</v>
      </c>
      <c r="B48" s="90">
        <v>12615</v>
      </c>
      <c r="C48" s="90">
        <v>4188.47</v>
      </c>
      <c r="D48" s="90">
        <v>597.23</v>
      </c>
      <c r="E48" s="90">
        <v>458.96</v>
      </c>
      <c r="F48" s="90">
        <v>214.31</v>
      </c>
      <c r="G48" s="90">
        <v>234.68</v>
      </c>
      <c r="H48" s="90">
        <v>5693.6420142687266</v>
      </c>
      <c r="I48" s="90"/>
    </row>
    <row r="49" spans="1:9" x14ac:dyDescent="0.2">
      <c r="A49" s="91" t="s">
        <v>87</v>
      </c>
      <c r="B49" s="91">
        <v>6601</v>
      </c>
      <c r="C49" s="91">
        <v>5627.51</v>
      </c>
      <c r="D49" s="91">
        <v>867.9</v>
      </c>
      <c r="E49" s="91">
        <v>854.73</v>
      </c>
      <c r="F49" s="91">
        <v>450.07</v>
      </c>
      <c r="G49" s="91">
        <v>203.32</v>
      </c>
      <c r="H49" s="91">
        <v>8003.5335691561877</v>
      </c>
      <c r="I49" s="90"/>
    </row>
    <row r="50" spans="1:9" x14ac:dyDescent="0.2">
      <c r="A50" s="98" t="s">
        <v>136</v>
      </c>
      <c r="B50" s="98">
        <v>19216</v>
      </c>
      <c r="C50" s="90">
        <v>4682.8002648834308</v>
      </c>
      <c r="D50" s="90">
        <v>690.2098048501249</v>
      </c>
      <c r="E50" s="90">
        <v>594.91416475853453</v>
      </c>
      <c r="F50" s="90">
        <v>295.29552612406326</v>
      </c>
      <c r="G50" s="90">
        <v>223.90654558701081</v>
      </c>
      <c r="H50" s="90">
        <v>6487.1263062031639</v>
      </c>
      <c r="I50" s="90"/>
    </row>
    <row r="51" spans="1:9" ht="13.5" thickBot="1" x14ac:dyDescent="0.25">
      <c r="A51" s="99"/>
      <c r="B51" s="99"/>
      <c r="C51" s="99"/>
      <c r="D51" s="99"/>
      <c r="E51" s="99"/>
      <c r="F51" s="99"/>
      <c r="G51" s="99"/>
      <c r="H51" s="100"/>
      <c r="I51" s="89"/>
    </row>
    <row r="52" spans="1:9" ht="13.5" thickBot="1" x14ac:dyDescent="0.25">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5" thickTop="1" x14ac:dyDescent="0.2">
      <c r="A53" s="90"/>
      <c r="B53" s="90"/>
      <c r="C53" s="90"/>
      <c r="D53" s="90"/>
      <c r="E53" s="90"/>
      <c r="F53" s="90"/>
      <c r="G53" s="90"/>
      <c r="H53" s="89"/>
      <c r="I53" s="89"/>
    </row>
    <row r="54" spans="1:9" x14ac:dyDescent="0.2">
      <c r="A54" s="89"/>
      <c r="B54" s="89"/>
      <c r="C54" s="89"/>
      <c r="D54" s="89"/>
      <c r="E54" s="89"/>
      <c r="F54" s="89"/>
      <c r="G54" s="89"/>
      <c r="H54" s="89"/>
      <c r="I54" s="89"/>
    </row>
    <row r="55" spans="1:9" x14ac:dyDescent="0.2">
      <c r="A55" s="38" t="s">
        <v>247</v>
      </c>
      <c r="B55" s="102"/>
      <c r="C55" s="103"/>
      <c r="D55" s="103"/>
      <c r="E55" s="103"/>
      <c r="F55" s="103"/>
      <c r="G55" s="103"/>
      <c r="H55" s="93"/>
      <c r="I55" s="89"/>
    </row>
    <row r="56" spans="1:9" x14ac:dyDescent="0.2">
      <c r="A56" s="24" t="s">
        <v>284</v>
      </c>
      <c r="B56" s="87"/>
      <c r="C56" s="88" t="s">
        <v>139</v>
      </c>
      <c r="D56" s="88" t="s">
        <v>140</v>
      </c>
      <c r="E56" s="88"/>
      <c r="F56" s="88" t="s">
        <v>141</v>
      </c>
      <c r="G56" s="88"/>
      <c r="H56" s="93"/>
      <c r="I56" s="89"/>
    </row>
    <row r="57" spans="1:9" x14ac:dyDescent="0.2">
      <c r="A57" s="181" t="s">
        <v>245</v>
      </c>
      <c r="B57" s="190"/>
      <c r="C57" s="191" t="s">
        <v>143</v>
      </c>
      <c r="D57" s="191" t="s">
        <v>144</v>
      </c>
      <c r="E57" s="191" t="s">
        <v>91</v>
      </c>
      <c r="F57" s="191" t="s">
        <v>145</v>
      </c>
      <c r="G57" s="191" t="s">
        <v>93</v>
      </c>
      <c r="H57" s="93"/>
      <c r="I57" s="89"/>
    </row>
    <row r="58" spans="1:9" x14ac:dyDescent="0.2">
      <c r="A58" s="102"/>
      <c r="B58" s="102"/>
      <c r="C58" s="104"/>
      <c r="D58" s="104"/>
      <c r="E58" s="104"/>
      <c r="F58" s="104"/>
      <c r="G58" s="104"/>
      <c r="H58" s="93"/>
      <c r="I58" s="89"/>
    </row>
    <row r="59" spans="1:9" x14ac:dyDescent="0.2">
      <c r="A59" s="92" t="s">
        <v>102</v>
      </c>
      <c r="B59" s="102"/>
      <c r="C59" s="105">
        <v>0.79058223418153173</v>
      </c>
      <c r="D59" s="105">
        <v>9.6058390678377903E-2</v>
      </c>
      <c r="E59" s="105">
        <v>5.7389854150132695E-2</v>
      </c>
      <c r="F59" s="105">
        <v>2.5967672760458759E-2</v>
      </c>
      <c r="G59" s="105">
        <v>3.0004498002418424E-2</v>
      </c>
      <c r="H59" s="106"/>
      <c r="I59" s="89"/>
    </row>
    <row r="60" spans="1:9" x14ac:dyDescent="0.2">
      <c r="A60" s="102" t="s">
        <v>76</v>
      </c>
      <c r="B60" s="102"/>
      <c r="C60" s="105">
        <v>0.77029834841545219</v>
      </c>
      <c r="D60" s="105">
        <v>7.8802193836400219E-2</v>
      </c>
      <c r="E60" s="105">
        <v>7.7939684046309909E-2</v>
      </c>
      <c r="F60" s="105">
        <v>4.3272528595549309E-2</v>
      </c>
      <c r="G60" s="105">
        <v>2.9685757952068577E-2</v>
      </c>
      <c r="H60" s="106"/>
      <c r="I60" s="89"/>
    </row>
    <row r="61" spans="1:9" x14ac:dyDescent="0.2">
      <c r="A61" s="102" t="s">
        <v>77</v>
      </c>
      <c r="B61" s="102"/>
      <c r="C61" s="105">
        <v>0.74957388735898978</v>
      </c>
      <c r="D61" s="105">
        <v>8.5907446869385076E-2</v>
      </c>
      <c r="E61" s="105">
        <v>8.7018490062153106E-2</v>
      </c>
      <c r="F61" s="105">
        <v>5.1622175011601427E-2</v>
      </c>
      <c r="G61" s="105">
        <v>2.5878047698222002E-2</v>
      </c>
      <c r="H61" s="106"/>
      <c r="I61" s="89"/>
    </row>
    <row r="62" spans="1:9" x14ac:dyDescent="0.2">
      <c r="A62" s="102" t="s">
        <v>78</v>
      </c>
      <c r="B62" s="102"/>
      <c r="C62" s="105">
        <v>0.72489024424369308</v>
      </c>
      <c r="D62" s="105">
        <v>0.10211354917843522</v>
      </c>
      <c r="E62" s="105">
        <v>9.8083221671717694E-2</v>
      </c>
      <c r="F62" s="105">
        <v>3.8896832092714384E-2</v>
      </c>
      <c r="G62" s="105">
        <v>3.6015837525174864E-2</v>
      </c>
      <c r="H62" s="106"/>
      <c r="I62" s="89"/>
    </row>
    <row r="63" spans="1:9" x14ac:dyDescent="0.2">
      <c r="A63" s="102" t="s">
        <v>79</v>
      </c>
      <c r="B63" s="102"/>
      <c r="C63" s="105">
        <v>0.70853553791416357</v>
      </c>
      <c r="D63" s="105">
        <v>0.12545884869669349</v>
      </c>
      <c r="E63" s="105">
        <v>0.10242685786575446</v>
      </c>
      <c r="F63" s="105">
        <v>3.555959274521546E-2</v>
      </c>
      <c r="G63" s="105">
        <v>2.8018251392645972E-2</v>
      </c>
      <c r="H63" s="106"/>
      <c r="I63" s="89"/>
    </row>
    <row r="64" spans="1:9" x14ac:dyDescent="0.2">
      <c r="A64" s="107" t="s">
        <v>80</v>
      </c>
      <c r="B64" s="107"/>
      <c r="C64" s="108">
        <v>0.66796825239621971</v>
      </c>
      <c r="D64" s="108">
        <v>0.178494685679988</v>
      </c>
      <c r="E64" s="108">
        <v>0.10951280764273007</v>
      </c>
      <c r="F64" s="108">
        <v>3.577128515718829E-2</v>
      </c>
      <c r="G64" s="108">
        <v>8.2523075402480307E-3</v>
      </c>
      <c r="H64" s="106"/>
      <c r="I64" s="89"/>
    </row>
    <row r="65" spans="1:9" x14ac:dyDescent="0.2">
      <c r="A65" s="102" t="s">
        <v>108</v>
      </c>
      <c r="B65" s="102"/>
      <c r="C65" s="105">
        <v>0.76184550127753037</v>
      </c>
      <c r="D65" s="105">
        <v>9.4950348497061937E-2</v>
      </c>
      <c r="E65" s="105">
        <v>7.6873466648942096E-2</v>
      </c>
      <c r="F65" s="105">
        <v>3.6486705388489062E-2</v>
      </c>
      <c r="G65" s="105">
        <v>2.9843978187976454E-2</v>
      </c>
      <c r="H65" s="106"/>
      <c r="I65" s="89"/>
    </row>
    <row r="66" spans="1:9" x14ac:dyDescent="0.2">
      <c r="A66" s="102"/>
      <c r="B66" s="102"/>
      <c r="C66" s="105"/>
      <c r="D66" s="105"/>
      <c r="E66" s="105"/>
      <c r="F66" s="105"/>
      <c r="G66" s="105"/>
      <c r="H66" s="106"/>
      <c r="I66" s="89"/>
    </row>
    <row r="67" spans="1:9" x14ac:dyDescent="0.2">
      <c r="A67" s="92" t="s">
        <v>81</v>
      </c>
      <c r="B67" s="102"/>
      <c r="C67" s="105">
        <v>0.72600369015613297</v>
      </c>
      <c r="D67" s="105">
        <v>0.12352028766992282</v>
      </c>
      <c r="E67" s="105">
        <v>6.8394194763361726E-2</v>
      </c>
      <c r="F67" s="105">
        <v>3.5986391069011747E-2</v>
      </c>
      <c r="G67" s="105">
        <v>4.6096345098105909E-2</v>
      </c>
      <c r="H67" s="106"/>
      <c r="I67" s="89"/>
    </row>
    <row r="68" spans="1:9" x14ac:dyDescent="0.2">
      <c r="A68" s="102" t="s">
        <v>82</v>
      </c>
      <c r="B68" s="102"/>
      <c r="C68" s="105">
        <v>0.72654567532996861</v>
      </c>
      <c r="D68" s="105">
        <v>0.11022007536926086</v>
      </c>
      <c r="E68" s="105">
        <v>9.7103482711867223E-2</v>
      </c>
      <c r="F68" s="105">
        <v>4.5677512400669633E-2</v>
      </c>
      <c r="G68" s="105">
        <v>2.0451907204941461E-2</v>
      </c>
      <c r="H68" s="106"/>
      <c r="I68" s="89"/>
    </row>
    <row r="69" spans="1:9" x14ac:dyDescent="0.2">
      <c r="A69" s="102" t="s">
        <v>83</v>
      </c>
      <c r="B69" s="102"/>
      <c r="C69" s="105">
        <v>0.69302342412773499</v>
      </c>
      <c r="D69" s="105">
        <v>0.13063356740667997</v>
      </c>
      <c r="E69" s="105">
        <v>0.10433234061215495</v>
      </c>
      <c r="F69" s="105">
        <v>4.5750587656805675E-2</v>
      </c>
      <c r="G69" s="105">
        <v>2.6259816855802216E-2</v>
      </c>
      <c r="H69" s="106"/>
      <c r="I69" s="89"/>
    </row>
    <row r="70" spans="1:9" x14ac:dyDescent="0.2">
      <c r="A70" s="102" t="s">
        <v>84</v>
      </c>
      <c r="B70" s="102"/>
      <c r="C70" s="105">
        <v>0.67389208280227819</v>
      </c>
      <c r="D70" s="105">
        <v>0.14024747404011939</v>
      </c>
      <c r="E70" s="105">
        <v>0.11147122044611402</v>
      </c>
      <c r="F70" s="105">
        <v>4.9664175259555084E-2</v>
      </c>
      <c r="G70" s="105">
        <v>2.4725142958775783E-2</v>
      </c>
      <c r="H70" s="106"/>
      <c r="I70" s="89"/>
    </row>
    <row r="71" spans="1:9" x14ac:dyDescent="0.2">
      <c r="A71" s="107" t="s">
        <v>85</v>
      </c>
      <c r="B71" s="107"/>
      <c r="C71" s="108">
        <v>0.66149721869120837</v>
      </c>
      <c r="D71" s="108">
        <v>0.14256110573328395</v>
      </c>
      <c r="E71" s="108">
        <v>0.11211442560552325</v>
      </c>
      <c r="F71" s="108">
        <v>5.996077450449442E-2</v>
      </c>
      <c r="G71" s="108">
        <v>2.3866910723603089E-2</v>
      </c>
      <c r="H71" s="106"/>
      <c r="I71" s="89"/>
    </row>
    <row r="72" spans="1:9" x14ac:dyDescent="0.2">
      <c r="A72" s="102" t="s">
        <v>109</v>
      </c>
      <c r="B72" s="102"/>
      <c r="C72" s="105">
        <v>0.71062505223320305</v>
      </c>
      <c r="D72" s="105">
        <v>0.12517455947686038</v>
      </c>
      <c r="E72" s="105">
        <v>8.7749250724794031E-2</v>
      </c>
      <c r="F72" s="105">
        <v>4.2633066616873175E-2</v>
      </c>
      <c r="G72" s="105">
        <v>3.3818070948269496E-2</v>
      </c>
      <c r="H72" s="106"/>
      <c r="I72" s="89"/>
    </row>
    <row r="73" spans="1:9" x14ac:dyDescent="0.2">
      <c r="A73" s="102"/>
      <c r="B73" s="102"/>
      <c r="C73" s="105"/>
      <c r="D73" s="105"/>
      <c r="E73" s="105"/>
      <c r="F73" s="105"/>
      <c r="G73" s="105"/>
      <c r="H73" s="106"/>
      <c r="I73" s="89"/>
    </row>
    <row r="74" spans="1:9" x14ac:dyDescent="0.2">
      <c r="A74" s="92" t="s">
        <v>86</v>
      </c>
      <c r="B74" s="102"/>
      <c r="C74" s="105">
        <v>0.73563985749426397</v>
      </c>
      <c r="D74" s="105">
        <v>0.10489419575436837</v>
      </c>
      <c r="E74" s="105">
        <v>8.0609212670872024E-2</v>
      </c>
      <c r="F74" s="105">
        <v>3.7640230886122068E-2</v>
      </c>
      <c r="G74" s="105">
        <v>4.1217905764337308E-2</v>
      </c>
      <c r="H74" s="106"/>
      <c r="I74" s="89"/>
    </row>
    <row r="75" spans="1:9" x14ac:dyDescent="0.2">
      <c r="A75" s="107" t="s">
        <v>87</v>
      </c>
      <c r="B75" s="107"/>
      <c r="C75" s="108">
        <v>0.70312818099334951</v>
      </c>
      <c r="D75" s="108">
        <v>0.10843960264559778</v>
      </c>
      <c r="E75" s="108">
        <v>0.10679407946684157</v>
      </c>
      <c r="F75" s="108">
        <v>5.6233911698011514E-2</v>
      </c>
      <c r="G75" s="108">
        <v>2.5403779248649547E-2</v>
      </c>
      <c r="H75" s="106"/>
      <c r="I75" s="89"/>
    </row>
    <row r="76" spans="1:9" x14ac:dyDescent="0.2">
      <c r="A76" s="102" t="s">
        <v>110</v>
      </c>
      <c r="B76" s="102"/>
      <c r="C76" s="105">
        <v>0.72186050399629365</v>
      </c>
      <c r="D76" s="105">
        <v>0.10639685004901597</v>
      </c>
      <c r="E76" s="105">
        <v>9.1706887869542744E-2</v>
      </c>
      <c r="F76" s="105">
        <v>4.5520236879262509E-2</v>
      </c>
      <c r="G76" s="105">
        <v>3.4515521205885163E-2</v>
      </c>
      <c r="H76" s="93"/>
      <c r="I76" s="89"/>
    </row>
    <row r="77" spans="1:9" ht="13.5" thickBot="1" x14ac:dyDescent="0.25">
      <c r="A77" s="109"/>
      <c r="B77" s="109"/>
      <c r="C77" s="110"/>
      <c r="D77" s="110"/>
      <c r="E77" s="110"/>
      <c r="F77" s="110"/>
      <c r="G77" s="110"/>
      <c r="H77" s="93"/>
      <c r="I77" s="89"/>
    </row>
    <row r="78" spans="1:9" ht="13.5" thickBot="1" x14ac:dyDescent="0.25">
      <c r="A78" s="111" t="s">
        <v>111</v>
      </c>
      <c r="B78" s="112"/>
      <c r="C78" s="113">
        <v>0.74082096455657498</v>
      </c>
      <c r="D78" s="113">
        <v>0.10580602521274235</v>
      </c>
      <c r="E78" s="113">
        <v>8.2147296161856245E-2</v>
      </c>
      <c r="F78" s="113">
        <v>3.9550199899783631E-2</v>
      </c>
      <c r="G78" s="113">
        <v>3.1675514169042789E-2</v>
      </c>
      <c r="H78" s="114"/>
      <c r="I78" s="89"/>
    </row>
    <row r="79" spans="1:9" ht="13.5" thickTop="1" x14ac:dyDescent="0.2">
      <c r="A79" s="94"/>
      <c r="B79" s="93"/>
      <c r="C79" s="93"/>
      <c r="D79" s="93"/>
      <c r="E79" s="93"/>
      <c r="F79" s="93"/>
      <c r="G79" s="94"/>
      <c r="H79" s="93"/>
      <c r="I79" s="89"/>
    </row>
    <row r="80" spans="1:9" x14ac:dyDescent="0.2">
      <c r="A80" s="94"/>
      <c r="B80" s="93"/>
      <c r="C80" s="93"/>
      <c r="D80" s="93"/>
      <c r="E80" s="93"/>
      <c r="F80" s="93"/>
      <c r="G80" s="94"/>
      <c r="H80" s="93"/>
      <c r="I80" s="89"/>
    </row>
    <row r="81" spans="1:9" x14ac:dyDescent="0.2">
      <c r="A81" s="94"/>
      <c r="B81" s="93"/>
      <c r="C81" s="93"/>
      <c r="D81" s="93"/>
      <c r="E81" s="93"/>
      <c r="F81" s="93"/>
      <c r="G81" s="94"/>
      <c r="H81" s="93"/>
      <c r="I81" s="89"/>
    </row>
    <row r="82" spans="1:9" x14ac:dyDescent="0.2">
      <c r="A82" s="94"/>
      <c r="B82" s="93"/>
      <c r="C82" s="93"/>
      <c r="D82" s="93"/>
      <c r="E82" s="93"/>
      <c r="F82" s="93"/>
      <c r="G82" s="94"/>
      <c r="H82" s="93"/>
      <c r="I82" s="89"/>
    </row>
    <row r="83" spans="1:9" x14ac:dyDescent="0.2">
      <c r="A83" s="94"/>
      <c r="B83" s="93"/>
      <c r="C83" s="93"/>
      <c r="D83" s="93"/>
      <c r="E83" s="93"/>
      <c r="F83" s="93"/>
      <c r="G83" s="94"/>
      <c r="H83" s="93"/>
      <c r="I83" s="89"/>
    </row>
    <row r="84" spans="1:9" x14ac:dyDescent="0.2">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1191</v>
      </c>
      <c r="D2" s="264"/>
      <c r="E2" s="264"/>
      <c r="F2" s="264"/>
      <c r="G2" s="264"/>
      <c r="H2" s="264"/>
      <c r="I2" s="264"/>
      <c r="J2" s="290"/>
      <c r="K2"/>
    </row>
    <row r="3" spans="1:27" ht="33.75" x14ac:dyDescent="0.2">
      <c r="A3" s="265" t="s">
        <v>245</v>
      </c>
      <c r="B3" s="284" t="s">
        <v>1198</v>
      </c>
      <c r="C3" s="267" t="s">
        <v>1192</v>
      </c>
      <c r="D3" s="267" t="s">
        <v>1193</v>
      </c>
      <c r="E3" s="267" t="s">
        <v>1194</v>
      </c>
      <c r="F3" s="267" t="s">
        <v>1229</v>
      </c>
      <c r="G3" s="267" t="s">
        <v>1195</v>
      </c>
      <c r="H3" s="267" t="s">
        <v>1196</v>
      </c>
      <c r="I3" s="267" t="s">
        <v>1228</v>
      </c>
      <c r="J3" s="297"/>
      <c r="K3"/>
      <c r="L3" s="353"/>
      <c r="M3" s="344"/>
      <c r="N3" s="356"/>
      <c r="O3" s="356"/>
      <c r="P3" s="356"/>
      <c r="Q3" s="356"/>
      <c r="R3" s="356"/>
      <c r="S3" s="356"/>
      <c r="T3" s="356"/>
      <c r="U3" s="290"/>
      <c r="V3" s="290"/>
      <c r="W3" s="290"/>
      <c r="X3" s="290"/>
      <c r="Y3" s="290"/>
      <c r="Z3" s="290"/>
      <c r="AA3" s="290"/>
    </row>
    <row r="4" spans="1:27" ht="15" x14ac:dyDescent="0.25">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49"/>
      <c r="M4" s="355"/>
      <c r="N4" s="355"/>
      <c r="O4" s="355"/>
      <c r="P4" s="355"/>
      <c r="Q4" s="355"/>
      <c r="R4" s="355"/>
      <c r="S4" s="355"/>
      <c r="T4" s="355"/>
      <c r="U4" s="329"/>
      <c r="V4" s="329"/>
      <c r="W4" s="329"/>
      <c r="X4" s="329"/>
      <c r="Y4" s="329"/>
      <c r="Z4" s="329"/>
      <c r="AA4" s="290"/>
    </row>
    <row r="5" spans="1:27" ht="15" x14ac:dyDescent="0.25">
      <c r="A5" s="268" t="s">
        <v>76</v>
      </c>
      <c r="B5" s="250">
        <v>20207</v>
      </c>
      <c r="C5" s="250">
        <v>47512961</v>
      </c>
      <c r="D5" s="250">
        <v>13388747</v>
      </c>
      <c r="E5" s="250">
        <v>16982412</v>
      </c>
      <c r="F5" s="250">
        <v>90929863</v>
      </c>
      <c r="G5" s="250">
        <v>35980239</v>
      </c>
      <c r="H5" s="280">
        <f t="shared" si="0"/>
        <v>204794222</v>
      </c>
      <c r="I5" s="250">
        <f t="shared" si="1"/>
        <v>10134.815756915919</v>
      </c>
      <c r="J5" s="271"/>
      <c r="K5"/>
      <c r="L5" s="349"/>
      <c r="M5" s="355"/>
      <c r="N5" s="355"/>
      <c r="O5" s="355"/>
      <c r="P5" s="355"/>
      <c r="Q5" s="355"/>
      <c r="R5" s="355"/>
      <c r="S5" s="355"/>
      <c r="T5" s="355"/>
      <c r="U5" s="329"/>
      <c r="V5" s="329"/>
      <c r="W5" s="329"/>
      <c r="X5" s="329"/>
      <c r="Y5" s="329"/>
      <c r="Z5" s="329"/>
      <c r="AA5" s="290"/>
    </row>
    <row r="6" spans="1:27" ht="15" x14ac:dyDescent="0.25">
      <c r="A6" s="268" t="s">
        <v>77</v>
      </c>
      <c r="B6" s="250">
        <v>12825</v>
      </c>
      <c r="C6" s="250">
        <v>25952497</v>
      </c>
      <c r="D6" s="250">
        <v>9349600</v>
      </c>
      <c r="E6" s="250">
        <v>10382437</v>
      </c>
      <c r="F6" s="250">
        <v>60127069</v>
      </c>
      <c r="G6" s="250">
        <v>30330385</v>
      </c>
      <c r="H6" s="280">
        <f t="shared" si="0"/>
        <v>136141988</v>
      </c>
      <c r="I6" s="250">
        <f t="shared" si="1"/>
        <v>10615.359688109162</v>
      </c>
      <c r="J6" s="271"/>
      <c r="K6"/>
      <c r="L6" s="349"/>
      <c r="M6" s="355"/>
      <c r="N6" s="355"/>
      <c r="O6" s="355"/>
      <c r="P6" s="355"/>
      <c r="Q6" s="355"/>
      <c r="R6" s="355"/>
      <c r="S6" s="355"/>
      <c r="T6" s="355"/>
      <c r="U6" s="329"/>
      <c r="V6" s="329"/>
      <c r="W6" s="329"/>
      <c r="X6" s="329"/>
      <c r="Y6" s="329"/>
      <c r="Z6" s="329"/>
      <c r="AA6" s="290"/>
    </row>
    <row r="7" spans="1:27" ht="15" x14ac:dyDescent="0.25">
      <c r="A7" s="268" t="s">
        <v>78</v>
      </c>
      <c r="B7" s="250">
        <v>12640</v>
      </c>
      <c r="C7" s="250">
        <v>32968667</v>
      </c>
      <c r="D7" s="250">
        <v>14125890</v>
      </c>
      <c r="E7" s="250">
        <v>11121227</v>
      </c>
      <c r="F7" s="250">
        <v>55625461</v>
      </c>
      <c r="G7" s="250">
        <v>16980095</v>
      </c>
      <c r="H7" s="280">
        <f t="shared" si="0"/>
        <v>130821340</v>
      </c>
      <c r="I7" s="250">
        <f t="shared" si="1"/>
        <v>10349.789556962025</v>
      </c>
      <c r="J7" s="271"/>
      <c r="K7"/>
      <c r="L7" s="349"/>
      <c r="M7" s="355"/>
      <c r="N7" s="355"/>
      <c r="O7" s="355"/>
      <c r="P7" s="355"/>
      <c r="Q7" s="355"/>
      <c r="R7" s="355"/>
      <c r="S7" s="355"/>
      <c r="T7" s="355"/>
      <c r="U7" s="329"/>
      <c r="V7" s="329"/>
      <c r="W7" s="329"/>
      <c r="X7" s="329"/>
      <c r="Y7" s="329"/>
      <c r="Z7" s="329"/>
      <c r="AA7" s="290"/>
    </row>
    <row r="8" spans="1:27" ht="15" x14ac:dyDescent="0.25">
      <c r="A8" s="268" t="s">
        <v>79</v>
      </c>
      <c r="B8" s="250">
        <v>4985</v>
      </c>
      <c r="C8" s="250">
        <v>15410569</v>
      </c>
      <c r="D8" s="250">
        <v>9319146</v>
      </c>
      <c r="E8" s="250">
        <v>5300237</v>
      </c>
      <c r="F8" s="250">
        <v>22950262</v>
      </c>
      <c r="G8" s="250">
        <v>11240369</v>
      </c>
      <c r="H8" s="280">
        <f t="shared" si="0"/>
        <v>64220583</v>
      </c>
      <c r="I8" s="250">
        <f t="shared" si="1"/>
        <v>12882.764894684053</v>
      </c>
      <c r="J8" s="271"/>
      <c r="K8"/>
      <c r="L8" s="349"/>
      <c r="M8" s="355"/>
      <c r="N8" s="355"/>
      <c r="O8" s="355"/>
      <c r="P8" s="355"/>
      <c r="Q8" s="355"/>
      <c r="R8" s="355"/>
      <c r="S8" s="355"/>
      <c r="T8" s="355"/>
      <c r="U8" s="329"/>
      <c r="V8" s="329"/>
      <c r="W8" s="329"/>
      <c r="X8" s="329"/>
      <c r="Y8" s="329"/>
      <c r="Z8" s="329"/>
      <c r="AA8" s="290"/>
    </row>
    <row r="9" spans="1:27" ht="15" x14ac:dyDescent="0.25">
      <c r="A9" s="268" t="s">
        <v>80</v>
      </c>
      <c r="B9" s="270">
        <v>1674</v>
      </c>
      <c r="C9" s="270">
        <v>5452522</v>
      </c>
      <c r="D9" s="270">
        <v>2593449</v>
      </c>
      <c r="E9" s="270">
        <v>1610340</v>
      </c>
      <c r="F9" s="270">
        <v>7104797</v>
      </c>
      <c r="G9" s="270">
        <v>3021063</v>
      </c>
      <c r="H9" s="294">
        <f t="shared" si="0"/>
        <v>19782171</v>
      </c>
      <c r="I9" s="270">
        <f t="shared" si="1"/>
        <v>11817.306451612903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250"/>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250"/>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4424</v>
      </c>
      <c r="C15" s="250">
        <v>13811840</v>
      </c>
      <c r="D15" s="250">
        <v>5532212</v>
      </c>
      <c r="E15" s="250">
        <v>4453362</v>
      </c>
      <c r="F15" s="250">
        <v>23939366</v>
      </c>
      <c r="G15" s="250">
        <v>5242959</v>
      </c>
      <c r="H15" s="280">
        <f>SUM(C15:G15)</f>
        <v>52979739</v>
      </c>
      <c r="I15" s="250">
        <f t="shared" si="3"/>
        <v>11975.528707052441</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4952</v>
      </c>
      <c r="C16" s="250">
        <v>17811280</v>
      </c>
      <c r="D16" s="250">
        <v>8060988</v>
      </c>
      <c r="E16" s="250">
        <v>6239108</v>
      </c>
      <c r="F16" s="250">
        <v>30222756</v>
      </c>
      <c r="G16" s="250">
        <v>8801293</v>
      </c>
      <c r="H16" s="280">
        <f>SUM(C16:G16)</f>
        <v>71135425</v>
      </c>
      <c r="I16" s="250">
        <f t="shared" si="3"/>
        <v>14364.988893376414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1691</v>
      </c>
      <c r="C17" s="270">
        <v>10880571</v>
      </c>
      <c r="D17" s="270">
        <v>5332515</v>
      </c>
      <c r="E17" s="270">
        <v>3039444</v>
      </c>
      <c r="F17" s="270">
        <v>13777358</v>
      </c>
      <c r="G17" s="270">
        <v>3038250</v>
      </c>
      <c r="H17" s="294">
        <f>SUM(C17:G17)</f>
        <v>36068138</v>
      </c>
      <c r="I17" s="270">
        <f t="shared" si="3"/>
        <v>21329.472501478416</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250"/>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250"/>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10244</v>
      </c>
      <c r="C21" s="250">
        <v>22761051</v>
      </c>
      <c r="D21" s="250">
        <v>13323168</v>
      </c>
      <c r="E21" s="250">
        <v>9144845</v>
      </c>
      <c r="F21" s="250">
        <v>48214361</v>
      </c>
      <c r="G21" s="250">
        <v>9944615</v>
      </c>
      <c r="H21" s="271">
        <f>SUM(C21:G21)</f>
        <v>103388040</v>
      </c>
      <c r="I21" s="250">
        <f>H21/B21</f>
        <v>10092.545880515423</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7243</v>
      </c>
      <c r="C22" s="270">
        <v>28520735</v>
      </c>
      <c r="D22" s="270">
        <v>16477416</v>
      </c>
      <c r="E22" s="270">
        <v>9222195</v>
      </c>
      <c r="F22" s="270">
        <v>39696929</v>
      </c>
      <c r="G22" s="270">
        <v>10544651</v>
      </c>
      <c r="H22" s="270">
        <f>SUM(C22:G22)</f>
        <v>104461926</v>
      </c>
      <c r="I22" s="270">
        <f>H22/B22</f>
        <v>14422.466657462377</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FY13</v>
      </c>
      <c r="C29" s="273"/>
      <c r="D29" s="273"/>
      <c r="E29" s="273"/>
      <c r="F29" s="273"/>
      <c r="G29" s="273"/>
      <c r="H29" s="273"/>
      <c r="I29" s="248"/>
      <c r="J29" s="290"/>
      <c r="K29"/>
    </row>
    <row r="30" spans="1:27" ht="22.5" x14ac:dyDescent="0.2">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FY13</v>
      </c>
      <c r="C57" s="251"/>
      <c r="D57" s="251"/>
      <c r="E57" s="251"/>
      <c r="F57" s="251"/>
      <c r="G57" s="251"/>
      <c r="H57" s="251"/>
      <c r="I57" s="267"/>
      <c r="J57" s="248"/>
      <c r="K57" s="290"/>
    </row>
    <row r="58" spans="1:11" ht="22.5" x14ac:dyDescent="0.2">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07"/>
      <c r="I59" s="248"/>
      <c r="J59" s="251"/>
      <c r="K59" s="290"/>
    </row>
    <row r="60" spans="1:11" x14ac:dyDescent="0.2">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07"/>
      <c r="I60" s="248"/>
      <c r="J60" s="251"/>
      <c r="K60" s="290"/>
    </row>
    <row r="61" spans="1:11" x14ac:dyDescent="0.2">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07"/>
      <c r="I61" s="248"/>
      <c r="J61" s="251"/>
      <c r="K61" s="290"/>
    </row>
    <row r="62" spans="1:11" x14ac:dyDescent="0.2">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07"/>
      <c r="I62" s="248"/>
      <c r="J62" s="251"/>
      <c r="K62" s="290"/>
    </row>
    <row r="63" spans="1:11" x14ac:dyDescent="0.2">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07"/>
      <c r="I63" s="248"/>
      <c r="J63" s="251"/>
      <c r="K63" s="290"/>
    </row>
    <row r="64" spans="1:11" x14ac:dyDescent="0.2">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07"/>
      <c r="I64" s="248"/>
      <c r="J64" s="251"/>
      <c r="K64" s="290"/>
    </row>
    <row r="65" spans="1:11" x14ac:dyDescent="0.2">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07"/>
      <c r="I68" s="248"/>
      <c r="J68" s="251"/>
      <c r="K68" s="290"/>
    </row>
    <row r="69" spans="1:11" x14ac:dyDescent="0.2">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07"/>
      <c r="I69" s="248"/>
      <c r="J69" s="251"/>
      <c r="K69" s="290"/>
    </row>
    <row r="70" spans="1:11" x14ac:dyDescent="0.2">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07"/>
      <c r="I70" s="248"/>
      <c r="J70" s="251"/>
      <c r="K70"/>
    </row>
    <row r="71" spans="1:11" x14ac:dyDescent="0.2">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07"/>
      <c r="I71" s="248"/>
      <c r="J71" s="251"/>
      <c r="K71"/>
    </row>
    <row r="72" spans="1:11" x14ac:dyDescent="0.2">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07"/>
      <c r="I72" s="248"/>
      <c r="J72" s="251"/>
      <c r="K72"/>
    </row>
    <row r="73" spans="1:11" x14ac:dyDescent="0.2">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07"/>
      <c r="I76" s="248"/>
      <c r="J76" s="251"/>
      <c r="K76"/>
    </row>
    <row r="77" spans="1:11" x14ac:dyDescent="0.2">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07"/>
      <c r="I77" s="248"/>
      <c r="J77" s="251"/>
      <c r="K77"/>
    </row>
    <row r="78" spans="1:11" x14ac:dyDescent="0.2">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0.25709005902787885</v>
      </c>
      <c r="D80" s="277">
        <f>D53/$H53</f>
        <v>9.4221311952289333E-2</v>
      </c>
      <c r="E80" s="277">
        <f>E53/$H53</f>
        <v>8.6768016187134492E-2</v>
      </c>
      <c r="F80" s="277">
        <f>F53/$H53</f>
        <v>0.4368006763603397</v>
      </c>
      <c r="G80" s="277">
        <f>G53/$H53</f>
        <v>0.12511993647235772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8" t="s">
        <v>247</v>
      </c>
    </row>
    <row r="2" spans="1:9" x14ac:dyDescent="0.2">
      <c r="A2" s="24" t="s">
        <v>289</v>
      </c>
    </row>
    <row r="3" spans="1:9" x14ac:dyDescent="0.2">
      <c r="B3" s="38"/>
      <c r="C3" s="37" t="s">
        <v>139</v>
      </c>
      <c r="D3" s="37" t="s">
        <v>140</v>
      </c>
      <c r="E3" s="37"/>
      <c r="F3" s="37" t="s">
        <v>141</v>
      </c>
      <c r="G3" s="37"/>
      <c r="H3" s="37"/>
      <c r="I3" s="212" t="s">
        <v>454</v>
      </c>
    </row>
    <row r="4" spans="1:9" x14ac:dyDescent="0.2">
      <c r="A4" s="181" t="s">
        <v>245</v>
      </c>
      <c r="B4" s="193" t="s">
        <v>160</v>
      </c>
      <c r="C4" s="194" t="s">
        <v>159</v>
      </c>
      <c r="D4" s="194" t="s">
        <v>129</v>
      </c>
      <c r="E4" s="194" t="s">
        <v>91</v>
      </c>
      <c r="F4" s="194" t="s">
        <v>145</v>
      </c>
      <c r="G4" s="194" t="s">
        <v>93</v>
      </c>
      <c r="H4" s="194" t="s">
        <v>106</v>
      </c>
      <c r="I4" s="211" t="s">
        <v>396</v>
      </c>
    </row>
    <row r="5" spans="1:9" x14ac:dyDescent="0.2">
      <c r="A5" s="18" t="s">
        <v>102</v>
      </c>
      <c r="B5" s="6">
        <v>39846</v>
      </c>
      <c r="C5" s="6">
        <v>162093771.62</v>
      </c>
      <c r="D5" s="6">
        <v>18144919</v>
      </c>
      <c r="E5" s="6">
        <v>10528496.15</v>
      </c>
      <c r="F5" s="6">
        <v>5279661.93</v>
      </c>
      <c r="G5" s="6">
        <v>6529555.46</v>
      </c>
      <c r="H5" s="6">
        <v>202576404.16000003</v>
      </c>
      <c r="I5" s="19">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
      <c r="A9" s="1" t="s">
        <v>79</v>
      </c>
      <c r="B9" s="6">
        <v>6597</v>
      </c>
      <c r="C9" s="6">
        <v>29206140.469999999</v>
      </c>
      <c r="D9" s="6">
        <v>4844064.03</v>
      </c>
      <c r="E9" s="6">
        <v>4492338.08</v>
      </c>
      <c r="F9" s="6">
        <v>1506638.06</v>
      </c>
      <c r="G9" s="6">
        <v>1379538.46</v>
      </c>
      <c r="H9" s="6">
        <v>41428719.100000001</v>
      </c>
      <c r="I9" s="19">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
      <c r="A12" s="1"/>
      <c r="B12" s="6"/>
      <c r="C12" s="6"/>
      <c r="D12" s="6"/>
      <c r="E12" s="6"/>
      <c r="F12" s="6"/>
      <c r="G12" s="6"/>
      <c r="H12" s="6"/>
      <c r="I12" s="89"/>
    </row>
    <row r="13" spans="1:9" x14ac:dyDescent="0.2">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
      <c r="A15" s="1" t="s">
        <v>83</v>
      </c>
      <c r="B15" s="6">
        <v>5193</v>
      </c>
      <c r="C15" s="6">
        <v>24602855.52</v>
      </c>
      <c r="D15" s="6">
        <v>4892685.5</v>
      </c>
      <c r="E15" s="6">
        <v>3556392.2</v>
      </c>
      <c r="F15" s="6">
        <v>1933118.29</v>
      </c>
      <c r="G15" s="6">
        <v>1455803.56</v>
      </c>
      <c r="H15" s="6">
        <v>36440855.07</v>
      </c>
      <c r="I15" s="19">
        <f t="shared" si="0"/>
        <v>7017.3031138070482</v>
      </c>
    </row>
    <row r="16" spans="1:9" x14ac:dyDescent="0.2">
      <c r="A16" s="1" t="s">
        <v>84</v>
      </c>
      <c r="B16" s="6">
        <v>4967</v>
      </c>
      <c r="C16" s="6">
        <v>27966895</v>
      </c>
      <c r="D16" s="6">
        <v>5981179.54</v>
      </c>
      <c r="E16" s="6">
        <v>4259625.32</v>
      </c>
      <c r="F16" s="6">
        <v>2402010.44</v>
      </c>
      <c r="G16" s="6">
        <v>767359.4</v>
      </c>
      <c r="H16" s="6">
        <v>41377069.699999996</v>
      </c>
      <c r="I16" s="19">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
      <c r="A19" s="1"/>
      <c r="B19" s="6"/>
      <c r="C19" s="6"/>
      <c r="D19" s="6"/>
      <c r="E19" s="6"/>
      <c r="F19" s="6"/>
      <c r="G19" s="6"/>
      <c r="H19" s="6"/>
      <c r="I19" s="19"/>
    </row>
    <row r="20" spans="1:9" x14ac:dyDescent="0.2">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
      <c r="I23" s="19"/>
    </row>
    <row r="24" spans="1:9" ht="13.5" thickBot="1" x14ac:dyDescent="0.25">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50"/>
      <c r="B25" s="6"/>
      <c r="C25" s="6"/>
      <c r="D25" s="6"/>
      <c r="E25" s="6"/>
      <c r="F25" s="6"/>
      <c r="G25" s="1"/>
      <c r="H25" s="6"/>
      <c r="I25" s="90"/>
    </row>
    <row r="26" spans="1:9" x14ac:dyDescent="0.2">
      <c r="A26" s="38" t="s">
        <v>247</v>
      </c>
      <c r="B26" s="6"/>
      <c r="C26" s="6"/>
      <c r="D26" s="6"/>
      <c r="E26" s="6"/>
      <c r="F26" s="6"/>
      <c r="G26" s="1"/>
      <c r="H26" s="6"/>
      <c r="I26" s="89"/>
    </row>
    <row r="27" spans="1:9" x14ac:dyDescent="0.2">
      <c r="A27" s="38" t="s">
        <v>262</v>
      </c>
      <c r="B27" s="38"/>
      <c r="C27" s="37" t="s">
        <v>139</v>
      </c>
      <c r="D27" s="37" t="s">
        <v>140</v>
      </c>
      <c r="E27" s="37"/>
      <c r="F27" s="37" t="s">
        <v>141</v>
      </c>
      <c r="G27" s="37"/>
      <c r="H27" s="37"/>
      <c r="I27" s="89"/>
    </row>
    <row r="28" spans="1:9" x14ac:dyDescent="0.2">
      <c r="A28" s="181" t="s">
        <v>245</v>
      </c>
      <c r="B28" s="193" t="s">
        <v>160</v>
      </c>
      <c r="C28" s="194" t="s">
        <v>159</v>
      </c>
      <c r="D28" s="194" t="s">
        <v>129</v>
      </c>
      <c r="E28" s="194" t="s">
        <v>91</v>
      </c>
      <c r="F28" s="194" t="s">
        <v>145</v>
      </c>
      <c r="G28" s="194" t="s">
        <v>93</v>
      </c>
      <c r="H28" s="194" t="s">
        <v>106</v>
      </c>
      <c r="I28" s="89"/>
    </row>
    <row r="29" spans="1:9" x14ac:dyDescent="0.2">
      <c r="A29" s="51"/>
      <c r="B29" s="52"/>
      <c r="C29" s="53"/>
      <c r="D29" s="53"/>
      <c r="E29" s="53"/>
      <c r="F29" s="53"/>
      <c r="G29" s="53"/>
      <c r="H29" s="53"/>
      <c r="I29" s="89"/>
    </row>
    <row r="30" spans="1:9" x14ac:dyDescent="0.2">
      <c r="A30" s="18" t="s">
        <v>102</v>
      </c>
      <c r="B30" s="6">
        <v>39846</v>
      </c>
      <c r="C30" s="6">
        <v>4068.01</v>
      </c>
      <c r="D30" s="6">
        <v>455.38</v>
      </c>
      <c r="E30" s="6">
        <v>264.23</v>
      </c>
      <c r="F30" s="6">
        <v>132.5</v>
      </c>
      <c r="G30" s="6">
        <v>163.87</v>
      </c>
      <c r="H30" s="6">
        <v>5083.9834402449433</v>
      </c>
      <c r="I30" s="89"/>
    </row>
    <row r="31" spans="1:9" x14ac:dyDescent="0.2">
      <c r="A31" s="1" t="s">
        <v>76</v>
      </c>
      <c r="B31" s="6">
        <v>23909</v>
      </c>
      <c r="C31" s="6">
        <v>4118.07</v>
      </c>
      <c r="D31" s="6">
        <v>422.3</v>
      </c>
      <c r="E31" s="6">
        <v>366.93</v>
      </c>
      <c r="F31" s="6">
        <v>253.82</v>
      </c>
      <c r="G31" s="6">
        <v>173.31</v>
      </c>
      <c r="H31" s="6">
        <v>5334.4294303400393</v>
      </c>
      <c r="I31" s="89"/>
    </row>
    <row r="32" spans="1:9" x14ac:dyDescent="0.2">
      <c r="A32" s="1" t="s">
        <v>77</v>
      </c>
      <c r="B32" s="6">
        <v>12684</v>
      </c>
      <c r="C32" s="6">
        <v>4316.17</v>
      </c>
      <c r="D32" s="6">
        <v>500.36</v>
      </c>
      <c r="E32" s="6">
        <v>475.27</v>
      </c>
      <c r="F32" s="6">
        <v>226.06</v>
      </c>
      <c r="G32" s="6">
        <v>170.33</v>
      </c>
      <c r="H32" s="6">
        <v>5688.1998178807953</v>
      </c>
      <c r="I32" s="89"/>
    </row>
    <row r="33" spans="1:9" x14ac:dyDescent="0.2">
      <c r="A33" s="1" t="s">
        <v>78</v>
      </c>
      <c r="B33" s="6">
        <v>14732</v>
      </c>
      <c r="C33" s="6">
        <v>4125.41</v>
      </c>
      <c r="D33" s="6">
        <v>567.99</v>
      </c>
      <c r="E33" s="6">
        <v>546.49</v>
      </c>
      <c r="F33" s="6">
        <v>198.35</v>
      </c>
      <c r="G33" s="6">
        <v>200.8</v>
      </c>
      <c r="H33" s="6">
        <v>5639.040966603312</v>
      </c>
      <c r="I33" s="90"/>
    </row>
    <row r="34" spans="1:9" x14ac:dyDescent="0.2">
      <c r="A34" s="1" t="s">
        <v>79</v>
      </c>
      <c r="B34" s="6">
        <v>6597</v>
      </c>
      <c r="C34" s="6">
        <v>4427.1899999999996</v>
      </c>
      <c r="D34" s="6">
        <v>734.28</v>
      </c>
      <c r="E34" s="6">
        <v>680.97</v>
      </c>
      <c r="F34" s="6">
        <v>228.38</v>
      </c>
      <c r="G34" s="6">
        <v>209.12</v>
      </c>
      <c r="H34" s="6">
        <v>6279.9331665908749</v>
      </c>
      <c r="I34" s="90"/>
    </row>
    <row r="35" spans="1:9" x14ac:dyDescent="0.2">
      <c r="A35" s="14" t="s">
        <v>80</v>
      </c>
      <c r="B35" s="7">
        <v>1590</v>
      </c>
      <c r="C35" s="7">
        <v>3557.23</v>
      </c>
      <c r="D35" s="7">
        <v>1006.23</v>
      </c>
      <c r="E35" s="7">
        <v>649.44000000000005</v>
      </c>
      <c r="F35" s="7">
        <v>246.58</v>
      </c>
      <c r="G35" s="7">
        <v>34.72</v>
      </c>
      <c r="H35" s="7">
        <v>5494.2005157232707</v>
      </c>
      <c r="I35" s="90"/>
    </row>
    <row r="36" spans="1:9" x14ac:dyDescent="0.2">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
      <c r="A37" s="1"/>
      <c r="B37" s="6"/>
      <c r="C37" s="6"/>
      <c r="D37" s="6"/>
      <c r="E37" s="6"/>
      <c r="F37" s="6"/>
      <c r="G37" s="6"/>
      <c r="H37" s="6"/>
      <c r="I37" s="90"/>
    </row>
    <row r="38" spans="1:9" x14ac:dyDescent="0.2">
      <c r="A38" s="1" t="s">
        <v>81</v>
      </c>
      <c r="B38" s="6">
        <v>22340</v>
      </c>
      <c r="C38" s="6">
        <v>4395.43</v>
      </c>
      <c r="D38" s="6">
        <v>707.99</v>
      </c>
      <c r="E38" s="6">
        <v>430.5</v>
      </c>
      <c r="F38" s="6">
        <v>250.69</v>
      </c>
      <c r="G38" s="6">
        <v>285.17</v>
      </c>
      <c r="H38" s="6">
        <v>6069.7787367949859</v>
      </c>
      <c r="I38" s="90"/>
    </row>
    <row r="39" spans="1:9" x14ac:dyDescent="0.2">
      <c r="A39" s="1" t="s">
        <v>82</v>
      </c>
      <c r="B39" s="6">
        <v>10792</v>
      </c>
      <c r="C39" s="6">
        <v>4332.43</v>
      </c>
      <c r="D39" s="6">
        <v>622.98</v>
      </c>
      <c r="E39" s="6">
        <v>550.71</v>
      </c>
      <c r="F39" s="6">
        <v>343.27</v>
      </c>
      <c r="G39" s="6">
        <v>135</v>
      </c>
      <c r="H39" s="6">
        <v>5984.3888658265387</v>
      </c>
      <c r="I39" s="90"/>
    </row>
    <row r="40" spans="1:9" x14ac:dyDescent="0.2">
      <c r="A40" s="1" t="s">
        <v>83</v>
      </c>
      <c r="B40" s="6">
        <v>5193</v>
      </c>
      <c r="C40" s="6">
        <v>4737.7</v>
      </c>
      <c r="D40" s="6">
        <v>942.17</v>
      </c>
      <c r="E40" s="6">
        <v>684.84</v>
      </c>
      <c r="F40" s="6">
        <v>372.25</v>
      </c>
      <c r="G40" s="6">
        <v>280.33999999999997</v>
      </c>
      <c r="H40" s="6">
        <v>7017.3031138070482</v>
      </c>
      <c r="I40" s="90"/>
    </row>
    <row r="41" spans="1:9" x14ac:dyDescent="0.2">
      <c r="A41" s="1" t="s">
        <v>84</v>
      </c>
      <c r="B41" s="6">
        <v>4967</v>
      </c>
      <c r="C41" s="6">
        <v>5630.54</v>
      </c>
      <c r="D41" s="6">
        <v>1204.18</v>
      </c>
      <c r="E41" s="6">
        <v>857.59</v>
      </c>
      <c r="F41" s="6">
        <v>483.59</v>
      </c>
      <c r="G41" s="6">
        <v>154.49</v>
      </c>
      <c r="H41" s="6">
        <v>8330.3945439903346</v>
      </c>
      <c r="I41" s="90"/>
    </row>
    <row r="42" spans="1:9" x14ac:dyDescent="0.2">
      <c r="A42" s="14" t="s">
        <v>85</v>
      </c>
      <c r="B42" s="7">
        <v>1524</v>
      </c>
      <c r="C42" s="7">
        <v>7641.1</v>
      </c>
      <c r="D42" s="7">
        <v>1659.07</v>
      </c>
      <c r="E42" s="7">
        <v>1231.4100000000001</v>
      </c>
      <c r="F42" s="7">
        <v>445.43</v>
      </c>
      <c r="G42" s="7">
        <v>252.77</v>
      </c>
      <c r="H42" s="7">
        <v>11229.774061679789</v>
      </c>
      <c r="I42" s="90"/>
    </row>
    <row r="43" spans="1:9" x14ac:dyDescent="0.2">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
      <c r="A44" s="1"/>
      <c r="B44" s="6"/>
      <c r="C44" s="6"/>
      <c r="D44" s="6"/>
      <c r="E44" s="6"/>
      <c r="F44" s="6"/>
      <c r="G44" s="6"/>
      <c r="H44" s="6"/>
      <c r="I44" s="90"/>
    </row>
    <row r="45" spans="1:9" x14ac:dyDescent="0.2">
      <c r="A45" s="1" t="s">
        <v>86</v>
      </c>
      <c r="B45" s="6">
        <v>12916</v>
      </c>
      <c r="C45" s="6">
        <v>3980.94</v>
      </c>
      <c r="D45" s="6">
        <v>573.27</v>
      </c>
      <c r="E45" s="6">
        <v>438.44</v>
      </c>
      <c r="F45" s="6">
        <v>234.41</v>
      </c>
      <c r="G45" s="6">
        <v>177.36</v>
      </c>
      <c r="H45" s="6">
        <v>5404.4241297615363</v>
      </c>
      <c r="I45" s="90"/>
    </row>
    <row r="46" spans="1:9" x14ac:dyDescent="0.2">
      <c r="A46" s="14" t="s">
        <v>87</v>
      </c>
      <c r="B46" s="7">
        <v>6812</v>
      </c>
      <c r="C46" s="7">
        <v>5374.95</v>
      </c>
      <c r="D46" s="7">
        <v>845.35</v>
      </c>
      <c r="E46" s="7">
        <v>819.88</v>
      </c>
      <c r="F46" s="7">
        <v>409.21</v>
      </c>
      <c r="G46" s="7">
        <v>191.45</v>
      </c>
      <c r="H46" s="7">
        <v>7640.8471036406336</v>
      </c>
      <c r="I46" s="90"/>
    </row>
    <row r="47" spans="1:9" x14ac:dyDescent="0.2">
      <c r="A47" s="35" t="s">
        <v>136</v>
      </c>
      <c r="B47" s="6">
        <v>19728</v>
      </c>
      <c r="C47" s="6">
        <v>4462.2859904703982</v>
      </c>
      <c r="D47" s="6">
        <v>667.21594687753441</v>
      </c>
      <c r="E47" s="6">
        <v>570.15345397404701</v>
      </c>
      <c r="F47" s="6">
        <v>294.76654906731551</v>
      </c>
      <c r="G47" s="6">
        <v>182.23015460259532</v>
      </c>
      <c r="H47" s="6">
        <v>6176.6520949918895</v>
      </c>
      <c r="I47" s="90"/>
    </row>
    <row r="48" spans="1:9" ht="13.5" thickBot="1" x14ac:dyDescent="0.25">
      <c r="A48" s="26"/>
      <c r="B48" s="27"/>
      <c r="C48" s="27"/>
      <c r="D48" s="27"/>
      <c r="E48" s="27"/>
      <c r="F48" s="27"/>
      <c r="G48" s="26"/>
      <c r="H48" s="27"/>
      <c r="I48" s="90"/>
    </row>
    <row r="49" spans="1:9" ht="13.5" thickBot="1" x14ac:dyDescent="0.25">
      <c r="A49" s="54" t="s">
        <v>112</v>
      </c>
      <c r="B49" s="29">
        <v>163902</v>
      </c>
      <c r="C49" s="29">
        <v>4320.4648102524679</v>
      </c>
      <c r="D49" s="29">
        <v>600.99839898231869</v>
      </c>
      <c r="E49" s="29">
        <v>460.07238746324015</v>
      </c>
      <c r="F49" s="29">
        <v>238.98783388854312</v>
      </c>
      <c r="G49" s="29">
        <v>190.70967169406109</v>
      </c>
      <c r="H49" s="29">
        <v>5811.2331022806311</v>
      </c>
      <c r="I49" s="90"/>
    </row>
    <row r="50" spans="1:9" ht="13.5" thickTop="1" x14ac:dyDescent="0.2">
      <c r="A50" s="18"/>
      <c r="B50" s="19"/>
      <c r="C50" s="19"/>
      <c r="D50" s="19"/>
      <c r="E50" s="19"/>
      <c r="F50" s="19"/>
      <c r="G50" s="19"/>
      <c r="H50" s="19"/>
      <c r="I50" s="90"/>
    </row>
    <row r="51" spans="1:9" x14ac:dyDescent="0.2">
      <c r="A51" s="18"/>
      <c r="B51" s="19"/>
      <c r="C51" s="19"/>
      <c r="D51" s="19"/>
      <c r="E51" s="19"/>
      <c r="F51" s="19"/>
      <c r="G51" s="19"/>
      <c r="H51" s="19"/>
      <c r="I51" s="89"/>
    </row>
    <row r="52" spans="1:9" x14ac:dyDescent="0.2">
      <c r="A52" s="18"/>
      <c r="B52" s="19"/>
      <c r="C52" s="19"/>
      <c r="D52" s="19"/>
      <c r="E52" s="19"/>
      <c r="F52" s="19"/>
      <c r="G52" s="19"/>
      <c r="H52" s="19"/>
      <c r="I52" s="90"/>
    </row>
    <row r="53" spans="1:9" x14ac:dyDescent="0.2">
      <c r="I53" s="89"/>
    </row>
    <row r="54" spans="1:9" x14ac:dyDescent="0.2">
      <c r="A54" s="38" t="s">
        <v>247</v>
      </c>
      <c r="B54" s="35"/>
      <c r="C54" s="36"/>
      <c r="D54" s="36"/>
      <c r="E54" s="36"/>
      <c r="F54" s="36"/>
      <c r="G54" s="36"/>
      <c r="H54" s="6"/>
      <c r="I54" s="89"/>
    </row>
    <row r="55" spans="1:9" x14ac:dyDescent="0.2">
      <c r="A55" s="24" t="s">
        <v>283</v>
      </c>
      <c r="B55" s="38"/>
      <c r="C55" s="37" t="s">
        <v>139</v>
      </c>
      <c r="D55" s="37" t="s">
        <v>140</v>
      </c>
      <c r="E55" s="37"/>
      <c r="F55" s="37" t="s">
        <v>141</v>
      </c>
      <c r="G55" s="37"/>
      <c r="H55" s="6"/>
      <c r="I55" s="89"/>
    </row>
    <row r="56" spans="1:9" x14ac:dyDescent="0.2">
      <c r="A56" s="181" t="s">
        <v>245</v>
      </c>
      <c r="B56" s="204"/>
      <c r="C56" s="194" t="s">
        <v>143</v>
      </c>
      <c r="D56" s="194" t="s">
        <v>144</v>
      </c>
      <c r="E56" s="194" t="s">
        <v>91</v>
      </c>
      <c r="F56" s="194" t="s">
        <v>145</v>
      </c>
      <c r="G56" s="194" t="s">
        <v>93</v>
      </c>
      <c r="H56" s="6"/>
      <c r="I56" s="89"/>
    </row>
    <row r="57" spans="1:9" x14ac:dyDescent="0.2">
      <c r="A57" s="35"/>
      <c r="B57" s="35"/>
      <c r="C57" s="55"/>
      <c r="D57" s="55"/>
      <c r="E57" s="55"/>
      <c r="F57" s="55"/>
      <c r="G57" s="55"/>
      <c r="H57" s="6"/>
      <c r="I57" s="89"/>
    </row>
    <row r="58" spans="1:9" x14ac:dyDescent="0.2">
      <c r="A58" s="50" t="s">
        <v>102</v>
      </c>
      <c r="B58" s="35"/>
      <c r="C58" s="56">
        <v>0.8001619296785133</v>
      </c>
      <c r="D58" s="56">
        <v>8.9571495531476406E-2</v>
      </c>
      <c r="E58" s="56">
        <v>5.1973025306956855E-2</v>
      </c>
      <c r="F58" s="56">
        <v>2.6062240673548738E-2</v>
      </c>
      <c r="G58" s="56">
        <v>3.2232599088108917E-2</v>
      </c>
      <c r="H58" s="30"/>
      <c r="I58" s="89"/>
    </row>
    <row r="59" spans="1:9" x14ac:dyDescent="0.2">
      <c r="A59" s="35" t="s">
        <v>76</v>
      </c>
      <c r="B59" s="35"/>
      <c r="C59" s="56">
        <v>0.77197946917773663</v>
      </c>
      <c r="D59" s="56">
        <v>7.9164980156665191E-2</v>
      </c>
      <c r="E59" s="56">
        <v>6.8785238382394406E-2</v>
      </c>
      <c r="F59" s="56">
        <v>4.7581471142232434E-2</v>
      </c>
      <c r="G59" s="56">
        <v>3.2488947930266743E-2</v>
      </c>
      <c r="H59" s="30"/>
      <c r="I59" s="89"/>
    </row>
    <row r="60" spans="1:9" x14ac:dyDescent="0.2">
      <c r="A60" s="35" t="s">
        <v>77</v>
      </c>
      <c r="B60" s="35"/>
      <c r="C60" s="56">
        <v>0.75879366727451558</v>
      </c>
      <c r="D60" s="56">
        <v>8.7964561024583512E-2</v>
      </c>
      <c r="E60" s="56">
        <v>8.3553675190170679E-2</v>
      </c>
      <c r="F60" s="56">
        <v>3.9741923145769742E-2</v>
      </c>
      <c r="G60" s="56">
        <v>2.9944447356537913E-2</v>
      </c>
      <c r="H60" s="30"/>
      <c r="I60" s="89"/>
    </row>
    <row r="61" spans="1:9" x14ac:dyDescent="0.2">
      <c r="A61" s="35" t="s">
        <v>78</v>
      </c>
      <c r="B61" s="35"/>
      <c r="C61" s="56">
        <v>0.73158007264574798</v>
      </c>
      <c r="D61" s="56">
        <v>0.10072457415434063</v>
      </c>
      <c r="E61" s="56">
        <v>9.6911869099113743E-2</v>
      </c>
      <c r="F61" s="56">
        <v>3.5174420823453699E-2</v>
      </c>
      <c r="G61" s="56">
        <v>3.5608891864630718E-2</v>
      </c>
      <c r="H61" s="30"/>
      <c r="I61" s="89"/>
    </row>
    <row r="62" spans="1:9" x14ac:dyDescent="0.2">
      <c r="A62" s="35" t="s">
        <v>79</v>
      </c>
      <c r="B62" s="35"/>
      <c r="C62" s="56">
        <v>0.70497406302865873</v>
      </c>
      <c r="D62" s="56">
        <v>0.11692481122352633</v>
      </c>
      <c r="E62" s="56">
        <v>0.10843586737877203</v>
      </c>
      <c r="F62" s="56">
        <v>3.6366629061432891E-2</v>
      </c>
      <c r="G62" s="56">
        <v>3.3299717441662345E-2</v>
      </c>
      <c r="H62" s="30"/>
      <c r="I62" s="89"/>
    </row>
    <row r="63" spans="1:9" x14ac:dyDescent="0.2">
      <c r="A63" s="57" t="s">
        <v>80</v>
      </c>
      <c r="B63" s="57"/>
      <c r="C63" s="58">
        <v>0.64745179754905924</v>
      </c>
      <c r="D63" s="58">
        <v>0.1831440256176266</v>
      </c>
      <c r="E63" s="58">
        <v>0.11820464108316332</v>
      </c>
      <c r="F63" s="58">
        <v>4.4880051118327192E-2</v>
      </c>
      <c r="G63" s="58">
        <v>6.3193907649781817E-3</v>
      </c>
      <c r="H63" s="30"/>
      <c r="I63" s="89"/>
    </row>
    <row r="64" spans="1:9" x14ac:dyDescent="0.2">
      <c r="A64" s="35" t="s">
        <v>108</v>
      </c>
      <c r="B64" s="35"/>
      <c r="C64" s="56">
        <v>0.76738104542756069</v>
      </c>
      <c r="D64" s="56">
        <v>9.2249315094272713E-2</v>
      </c>
      <c r="E64" s="56">
        <v>7.2652145422181819E-2</v>
      </c>
      <c r="F64" s="56">
        <v>3.5548747563664738E-2</v>
      </c>
      <c r="G64" s="56">
        <v>3.2168746492319884E-2</v>
      </c>
      <c r="H64" s="30"/>
      <c r="I64" s="89"/>
    </row>
    <row r="65" spans="1:9" x14ac:dyDescent="0.2">
      <c r="A65" s="35"/>
      <c r="B65" s="35"/>
      <c r="C65" s="56"/>
      <c r="D65" s="56"/>
      <c r="E65" s="56"/>
      <c r="F65" s="56"/>
      <c r="G65" s="56"/>
      <c r="H65" s="30"/>
      <c r="I65" s="89"/>
    </row>
    <row r="66" spans="1:9" x14ac:dyDescent="0.2">
      <c r="A66" s="50" t="s">
        <v>81</v>
      </c>
      <c r="B66" s="35"/>
      <c r="C66" s="56">
        <v>0.72414995514662062</v>
      </c>
      <c r="D66" s="56">
        <v>0.11664181359827272</v>
      </c>
      <c r="E66" s="56">
        <v>7.0925155375155591E-2</v>
      </c>
      <c r="F66" s="56">
        <v>4.130134076886819E-2</v>
      </c>
      <c r="G66" s="56">
        <v>4.6981943224931752E-2</v>
      </c>
      <c r="H66" s="30"/>
      <c r="I66" s="89"/>
    </row>
    <row r="67" spans="1:9" x14ac:dyDescent="0.2">
      <c r="A67" s="35" t="s">
        <v>82</v>
      </c>
      <c r="B67" s="35"/>
      <c r="C67" s="56">
        <v>0.72395529387136892</v>
      </c>
      <c r="D67" s="56">
        <v>0.10410085540354615</v>
      </c>
      <c r="E67" s="56">
        <v>9.2024434298511829E-2</v>
      </c>
      <c r="F67" s="56">
        <v>5.7360911480906746E-2</v>
      </c>
      <c r="G67" s="56">
        <v>2.2558694467685526E-2</v>
      </c>
      <c r="H67" s="30"/>
      <c r="I67" s="89"/>
    </row>
    <row r="68" spans="1:9" x14ac:dyDescent="0.2">
      <c r="A68" s="35" t="s">
        <v>83</v>
      </c>
      <c r="B68" s="35"/>
      <c r="C68" s="56">
        <v>0.67514541172922038</v>
      </c>
      <c r="D68" s="56">
        <v>0.13426383109291842</v>
      </c>
      <c r="E68" s="56">
        <v>9.7593048054676182E-2</v>
      </c>
      <c r="F68" s="56">
        <v>5.304744486062906E-2</v>
      </c>
      <c r="G68" s="56">
        <v>3.994982052982874E-2</v>
      </c>
      <c r="H68" s="30"/>
      <c r="I68" s="89"/>
    </row>
    <row r="69" spans="1:9" x14ac:dyDescent="0.2">
      <c r="A69" s="35" t="s">
        <v>84</v>
      </c>
      <c r="B69" s="35"/>
      <c r="C69" s="56">
        <v>0.67590316044057619</v>
      </c>
      <c r="D69" s="56">
        <v>0.14455257714878736</v>
      </c>
      <c r="E69" s="56">
        <v>0.1029471047825313</v>
      </c>
      <c r="F69" s="56">
        <v>5.8051272055159586E-2</v>
      </c>
      <c r="G69" s="56">
        <v>1.8545340101742396E-2</v>
      </c>
      <c r="H69" s="30"/>
      <c r="I69" s="89"/>
    </row>
    <row r="70" spans="1:9" x14ac:dyDescent="0.2">
      <c r="A70" s="57" t="s">
        <v>85</v>
      </c>
      <c r="B70" s="57"/>
      <c r="C70" s="58">
        <v>0.68043221155039135</v>
      </c>
      <c r="D70" s="58">
        <v>0.14773850220739262</v>
      </c>
      <c r="E70" s="58">
        <v>0.10965581259573458</v>
      </c>
      <c r="F70" s="58">
        <v>3.9665090103635711E-2</v>
      </c>
      <c r="G70" s="58">
        <v>2.250891234424264E-2</v>
      </c>
      <c r="H70" s="30"/>
      <c r="I70" s="89"/>
    </row>
    <row r="71" spans="1:9" x14ac:dyDescent="0.2">
      <c r="A71" s="35" t="s">
        <v>109</v>
      </c>
      <c r="B71" s="35"/>
      <c r="C71" s="56">
        <v>0.70875635350038368</v>
      </c>
      <c r="D71" s="56">
        <v>0.12179006021362447</v>
      </c>
      <c r="E71" s="56">
        <v>8.5570831338821762E-2</v>
      </c>
      <c r="F71" s="56">
        <v>4.8519775444597846E-2</v>
      </c>
      <c r="G71" s="56">
        <v>3.536297950257223E-2</v>
      </c>
      <c r="H71" s="30"/>
      <c r="I71" s="89"/>
    </row>
    <row r="72" spans="1:9" x14ac:dyDescent="0.2">
      <c r="A72" s="35"/>
      <c r="B72" s="35"/>
      <c r="C72" s="56"/>
      <c r="D72" s="56"/>
      <c r="E72" s="56"/>
      <c r="F72" s="56"/>
      <c r="G72" s="56"/>
      <c r="H72" s="30"/>
      <c r="I72" s="89"/>
    </row>
    <row r="73" spans="1:9" x14ac:dyDescent="0.2">
      <c r="A73" s="50" t="s">
        <v>86</v>
      </c>
      <c r="B73" s="35"/>
      <c r="C73" s="56">
        <v>0.7366076207967146</v>
      </c>
      <c r="D73" s="56">
        <v>0.10607420628648825</v>
      </c>
      <c r="E73" s="56">
        <v>8.1126127312170379E-2</v>
      </c>
      <c r="F73" s="56">
        <v>4.3373723892085256E-2</v>
      </c>
      <c r="G73" s="56">
        <v>3.2817557567937548E-2</v>
      </c>
      <c r="H73" s="30"/>
      <c r="I73" s="89"/>
    </row>
    <row r="74" spans="1:9" x14ac:dyDescent="0.2">
      <c r="A74" s="57" t="s">
        <v>87</v>
      </c>
      <c r="B74" s="57"/>
      <c r="C74" s="58">
        <v>0.70344949023243741</v>
      </c>
      <c r="D74" s="58">
        <v>0.11063563876277752</v>
      </c>
      <c r="E74" s="58">
        <v>0.10730223872813158</v>
      </c>
      <c r="F74" s="58">
        <v>5.3555580218981706E-2</v>
      </c>
      <c r="G74" s="58">
        <v>2.5056122364859237E-2</v>
      </c>
      <c r="H74" s="30"/>
      <c r="I74" s="89"/>
    </row>
    <row r="75" spans="1:9" x14ac:dyDescent="0.2">
      <c r="A75" s="35" t="s">
        <v>110</v>
      </c>
      <c r="B75" s="35"/>
      <c r="C75" s="56">
        <v>0.72244412051125206</v>
      </c>
      <c r="D75" s="56">
        <v>0.10802226458869553</v>
      </c>
      <c r="E75" s="56">
        <v>9.2307846581861863E-2</v>
      </c>
      <c r="F75" s="56">
        <v>4.772270552623744E-2</v>
      </c>
      <c r="G75" s="56">
        <v>2.9503062791953253E-2</v>
      </c>
      <c r="H75" s="6"/>
      <c r="I75" s="89"/>
    </row>
    <row r="76" spans="1:9" ht="13.5" thickBot="1" x14ac:dyDescent="0.25">
      <c r="A76" s="59"/>
      <c r="B76" s="59"/>
      <c r="C76" s="60"/>
      <c r="D76" s="60"/>
      <c r="E76" s="60"/>
      <c r="F76" s="60"/>
      <c r="G76" s="60"/>
      <c r="H76" s="6"/>
      <c r="I76" s="89"/>
    </row>
    <row r="77" spans="1:9" ht="13.5" thickBot="1" x14ac:dyDescent="0.25">
      <c r="A77" s="61" t="s">
        <v>111</v>
      </c>
      <c r="B77" s="54"/>
      <c r="C77" s="62">
        <v>0.74346782072068185</v>
      </c>
      <c r="D77" s="62">
        <v>0.10342011555971753</v>
      </c>
      <c r="E77" s="62">
        <v>7.9169494557477613E-2</v>
      </c>
      <c r="F77" s="62">
        <v>4.1125150150103568E-2</v>
      </c>
      <c r="G77" s="62">
        <v>3.2817419012019441E-2</v>
      </c>
      <c r="H77" s="63"/>
      <c r="I77" s="89"/>
    </row>
    <row r="78" spans="1:9" ht="13.5" thickTop="1" x14ac:dyDescent="0.2">
      <c r="A78" s="1"/>
      <c r="B78" s="6"/>
      <c r="C78" s="6"/>
      <c r="D78" s="6"/>
      <c r="E78" s="6"/>
      <c r="F78" s="6"/>
      <c r="G78" s="1"/>
      <c r="H78" s="6"/>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8" t="s">
        <v>247</v>
      </c>
    </row>
    <row r="2" spans="1:9" x14ac:dyDescent="0.2">
      <c r="A2" s="24" t="s">
        <v>290</v>
      </c>
    </row>
    <row r="3" spans="1:9" x14ac:dyDescent="0.2">
      <c r="B3" s="38"/>
      <c r="C3" s="37" t="s">
        <v>139</v>
      </c>
      <c r="D3" s="37" t="s">
        <v>140</v>
      </c>
      <c r="E3" s="37"/>
      <c r="F3" s="37" t="s">
        <v>141</v>
      </c>
      <c r="G3" s="37"/>
      <c r="H3" s="37"/>
      <c r="I3" s="212" t="s">
        <v>454</v>
      </c>
    </row>
    <row r="4" spans="1:9" x14ac:dyDescent="0.2">
      <c r="A4" s="181" t="s">
        <v>245</v>
      </c>
      <c r="B4" s="193" t="s">
        <v>128</v>
      </c>
      <c r="C4" s="194" t="s">
        <v>159</v>
      </c>
      <c r="D4" s="194" t="s">
        <v>129</v>
      </c>
      <c r="E4" s="194" t="s">
        <v>91</v>
      </c>
      <c r="F4" s="194" t="s">
        <v>145</v>
      </c>
      <c r="G4" s="194" t="s">
        <v>93</v>
      </c>
      <c r="H4" s="194" t="s">
        <v>106</v>
      </c>
      <c r="I4" s="211" t="s">
        <v>396</v>
      </c>
    </row>
    <row r="5" spans="1:9" x14ac:dyDescent="0.2">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
      <c r="A12" s="1"/>
      <c r="B12" s="6"/>
      <c r="C12" s="6"/>
      <c r="D12" s="6"/>
      <c r="E12" s="6"/>
      <c r="F12" s="6"/>
      <c r="G12" s="6"/>
      <c r="H12" s="6"/>
      <c r="I12" s="89"/>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
      <c r="A19" s="1"/>
      <c r="C19" s="6"/>
      <c r="D19" s="6"/>
      <c r="E19" s="6"/>
      <c r="F19" s="6"/>
      <c r="G19" s="6"/>
      <c r="H19" s="19"/>
      <c r="I19" s="19"/>
    </row>
    <row r="20" spans="1:9" x14ac:dyDescent="0.2">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5" thickBot="1" x14ac:dyDescent="0.25">
      <c r="B23" s="27"/>
      <c r="C23" s="27"/>
      <c r="D23" s="27"/>
      <c r="E23" s="27"/>
      <c r="F23" s="27"/>
      <c r="G23" s="27"/>
      <c r="H23" s="27"/>
      <c r="I23" s="19"/>
    </row>
    <row r="24" spans="1:9" ht="13.5" thickBot="1" x14ac:dyDescent="0.25">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5" thickTop="1" x14ac:dyDescent="0.2">
      <c r="C25" s="6"/>
      <c r="D25" s="6"/>
      <c r="E25" s="6"/>
      <c r="F25" s="6"/>
      <c r="G25" s="6"/>
      <c r="I25" s="90"/>
    </row>
    <row r="26" spans="1:9" x14ac:dyDescent="0.2">
      <c r="I26" s="89"/>
    </row>
    <row r="27" spans="1:9" x14ac:dyDescent="0.2">
      <c r="I27" s="89"/>
    </row>
    <row r="28" spans="1:9" x14ac:dyDescent="0.2">
      <c r="I28" s="89"/>
    </row>
    <row r="29" spans="1:9" x14ac:dyDescent="0.2">
      <c r="A29" s="38" t="s">
        <v>247</v>
      </c>
      <c r="B29" s="35"/>
      <c r="C29" s="36"/>
      <c r="D29" s="36"/>
      <c r="E29" s="36"/>
      <c r="F29" s="36"/>
      <c r="G29" s="36"/>
      <c r="H29" s="37" t="s">
        <v>138</v>
      </c>
      <c r="I29" s="89"/>
    </row>
    <row r="30" spans="1:9" x14ac:dyDescent="0.2">
      <c r="A30" s="38" t="s">
        <v>261</v>
      </c>
      <c r="B30" s="38"/>
      <c r="C30" s="37" t="s">
        <v>139</v>
      </c>
      <c r="D30" s="37" t="s">
        <v>140</v>
      </c>
      <c r="E30" s="37"/>
      <c r="F30" s="37" t="s">
        <v>141</v>
      </c>
      <c r="G30" s="37"/>
      <c r="H30" s="37" t="s">
        <v>142</v>
      </c>
      <c r="I30" s="89"/>
    </row>
    <row r="31" spans="1:9" x14ac:dyDescent="0.2">
      <c r="A31" s="181" t="s">
        <v>245</v>
      </c>
      <c r="B31" s="193" t="s">
        <v>128</v>
      </c>
      <c r="C31" s="194" t="s">
        <v>143</v>
      </c>
      <c r="D31" s="194" t="s">
        <v>144</v>
      </c>
      <c r="E31" s="194" t="s">
        <v>91</v>
      </c>
      <c r="F31" s="194" t="s">
        <v>145</v>
      </c>
      <c r="G31" s="194" t="s">
        <v>93</v>
      </c>
      <c r="H31" s="194" t="s">
        <v>146</v>
      </c>
      <c r="I31" s="89"/>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
      <c r="A33" s="1" t="s">
        <v>76</v>
      </c>
      <c r="B33" s="6">
        <v>24993</v>
      </c>
      <c r="C33" s="6">
        <v>3915.9505633577405</v>
      </c>
      <c r="D33" s="6">
        <v>387.7003536990357</v>
      </c>
      <c r="E33" s="6">
        <v>382.87441923738646</v>
      </c>
      <c r="F33" s="6">
        <v>264.30269235385907</v>
      </c>
      <c r="G33" s="6">
        <v>149.6904669307406</v>
      </c>
      <c r="H33" s="6">
        <v>5100.5184955787627</v>
      </c>
      <c r="I33" s="90"/>
    </row>
    <row r="34" spans="1:9" x14ac:dyDescent="0.2">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
      <c r="A35" s="1" t="s">
        <v>78</v>
      </c>
      <c r="B35" s="6">
        <v>15459</v>
      </c>
      <c r="C35" s="6">
        <v>3883.6535261013</v>
      </c>
      <c r="D35" s="6">
        <v>542.41389999353134</v>
      </c>
      <c r="E35" s="6">
        <v>475.32689889384824</v>
      </c>
      <c r="F35" s="6">
        <v>164.16143282230416</v>
      </c>
      <c r="G35" s="6">
        <v>201.04759234103111</v>
      </c>
      <c r="H35" s="6">
        <v>5266.603350152016</v>
      </c>
      <c r="I35" s="90"/>
    </row>
    <row r="36" spans="1:9" x14ac:dyDescent="0.2">
      <c r="A36" s="1" t="s">
        <v>79</v>
      </c>
      <c r="B36" s="6">
        <v>6391</v>
      </c>
      <c r="C36" s="6">
        <v>4338.2961430136129</v>
      </c>
      <c r="D36" s="6">
        <v>725.49271006102333</v>
      </c>
      <c r="E36" s="6">
        <v>623.18793772492563</v>
      </c>
      <c r="F36" s="6">
        <v>237.7033343764669</v>
      </c>
      <c r="G36" s="6">
        <v>163.5758112971366</v>
      </c>
      <c r="H36" s="6">
        <v>6088.2559364731651</v>
      </c>
      <c r="I36" s="90"/>
    </row>
    <row r="37" spans="1:9" x14ac:dyDescent="0.2">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
      <c r="A39" s="1"/>
      <c r="B39" s="6"/>
      <c r="C39" s="6"/>
      <c r="D39" s="6"/>
      <c r="E39" s="6"/>
      <c r="F39" s="6"/>
      <c r="G39" s="6"/>
      <c r="H39" s="6"/>
      <c r="I39" s="90"/>
    </row>
    <row r="40" spans="1:9" x14ac:dyDescent="0.2">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
      <c r="A41" s="1" t="s">
        <v>82</v>
      </c>
      <c r="B41" s="6">
        <v>10144</v>
      </c>
      <c r="C41" s="6">
        <v>4182.4026123817039</v>
      </c>
      <c r="D41" s="6">
        <v>597.27150926656157</v>
      </c>
      <c r="E41" s="6">
        <v>571.629711159306</v>
      </c>
      <c r="F41" s="6">
        <v>366.99765082807568</v>
      </c>
      <c r="G41" s="6">
        <v>152.13314373028393</v>
      </c>
      <c r="H41" s="6">
        <v>5870.4346273659303</v>
      </c>
      <c r="I41" s="90"/>
    </row>
    <row r="42" spans="1:9" x14ac:dyDescent="0.2">
      <c r="A42" s="1" t="s">
        <v>83</v>
      </c>
      <c r="B42" s="6">
        <v>5772</v>
      </c>
      <c r="C42" s="6">
        <v>4585.664974012474</v>
      </c>
      <c r="D42" s="6">
        <v>935.06888773388778</v>
      </c>
      <c r="E42" s="6">
        <v>595.88292792792788</v>
      </c>
      <c r="F42" s="6">
        <v>432.62905232155236</v>
      </c>
      <c r="G42" s="6">
        <v>157.49657657657659</v>
      </c>
      <c r="H42" s="6">
        <v>6706.7424185724185</v>
      </c>
      <c r="I42" s="90"/>
    </row>
    <row r="43" spans="1:9" x14ac:dyDescent="0.2">
      <c r="A43" s="1" t="s">
        <v>84</v>
      </c>
      <c r="B43" s="6">
        <v>5234</v>
      </c>
      <c r="C43" s="6">
        <v>5520.2639300726023</v>
      </c>
      <c r="D43" s="6">
        <v>1108.9525468093236</v>
      </c>
      <c r="E43" s="6">
        <v>847.92370844478421</v>
      </c>
      <c r="F43" s="6">
        <v>439.29818112342377</v>
      </c>
      <c r="G43" s="6">
        <v>174.56713030187237</v>
      </c>
      <c r="H43" s="6">
        <v>8091.0054967520055</v>
      </c>
      <c r="I43" s="90"/>
    </row>
    <row r="44" spans="1:9" x14ac:dyDescent="0.2">
      <c r="A44" s="14" t="s">
        <v>85</v>
      </c>
      <c r="B44" s="7">
        <v>1591</v>
      </c>
      <c r="C44" s="7">
        <v>7654.4152357008179</v>
      </c>
      <c r="D44" s="7">
        <v>1593.257737272156</v>
      </c>
      <c r="E44" s="7">
        <v>1243.2082463859208</v>
      </c>
      <c r="F44" s="7">
        <v>382.14020741671902</v>
      </c>
      <c r="G44" s="7">
        <v>290.72427404148334</v>
      </c>
      <c r="H44" s="7">
        <v>11163.745700817097</v>
      </c>
      <c r="I44" s="90"/>
    </row>
    <row r="45" spans="1:9" x14ac:dyDescent="0.2">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
      <c r="A46" s="1"/>
      <c r="B46" s="6"/>
      <c r="C46" s="6"/>
      <c r="D46" s="6"/>
      <c r="E46" s="6"/>
      <c r="F46" s="6"/>
      <c r="G46" s="6"/>
      <c r="H46" s="6"/>
      <c r="I46" s="90"/>
    </row>
    <row r="47" spans="1:9" x14ac:dyDescent="0.2">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
      <c r="A48" s="14" t="s">
        <v>87</v>
      </c>
      <c r="B48" s="7">
        <v>6199</v>
      </c>
      <c r="C48" s="7">
        <v>5290.438361025972</v>
      </c>
      <c r="D48" s="7">
        <v>860.46252460074209</v>
      </c>
      <c r="E48" s="7">
        <v>803.02427810937252</v>
      </c>
      <c r="F48" s="7">
        <v>282.86645587998061</v>
      </c>
      <c r="G48" s="7">
        <v>153.85772221326022</v>
      </c>
      <c r="H48" s="7">
        <v>7390.6493418293267</v>
      </c>
      <c r="I48" s="90"/>
    </row>
    <row r="49" spans="1:9" x14ac:dyDescent="0.2">
      <c r="A49" s="1" t="s">
        <v>136</v>
      </c>
      <c r="B49" s="6">
        <v>17871</v>
      </c>
      <c r="C49" s="6">
        <v>4297.0233148676625</v>
      </c>
      <c r="D49" s="6">
        <v>649.44596609031385</v>
      </c>
      <c r="E49" s="6">
        <v>552.45559789603271</v>
      </c>
      <c r="F49" s="6">
        <v>210.38326730457166</v>
      </c>
      <c r="G49" s="6">
        <v>138.56553690336298</v>
      </c>
      <c r="H49" s="6">
        <v>5847.8736830619446</v>
      </c>
      <c r="I49" s="90"/>
    </row>
    <row r="50" spans="1:9" ht="13.5" thickBot="1" x14ac:dyDescent="0.25">
      <c r="A50" s="26"/>
      <c r="B50" s="27"/>
      <c r="C50" s="27"/>
      <c r="D50" s="27"/>
      <c r="E50" s="27"/>
      <c r="F50" s="27"/>
      <c r="G50" s="27"/>
      <c r="H50" s="27"/>
      <c r="I50" s="90"/>
    </row>
    <row r="51" spans="1:9" ht="13.5" thickBot="1" x14ac:dyDescent="0.25">
      <c r="A51" s="28" t="s">
        <v>137</v>
      </c>
      <c r="B51" s="29">
        <v>164734</v>
      </c>
      <c r="C51" s="29">
        <v>4175.5237649786932</v>
      </c>
      <c r="D51" s="29">
        <v>585.64211541029783</v>
      </c>
      <c r="E51" s="29">
        <v>439.72591923950125</v>
      </c>
      <c r="F51" s="29">
        <v>211.89117795961971</v>
      </c>
      <c r="G51" s="29">
        <v>172.16854456274967</v>
      </c>
      <c r="H51" s="29">
        <v>5584.9515221508609</v>
      </c>
      <c r="I51" s="89"/>
    </row>
    <row r="52" spans="1:9" ht="13.5" thickTop="1" x14ac:dyDescent="0.2">
      <c r="A52" s="1"/>
      <c r="B52" s="1"/>
      <c r="C52" s="1"/>
      <c r="D52" s="1"/>
      <c r="E52" s="1"/>
      <c r="F52" s="1"/>
      <c r="G52" s="1"/>
      <c r="H52" s="1"/>
      <c r="I52" s="90"/>
    </row>
    <row r="53" spans="1:9" x14ac:dyDescent="0.2">
      <c r="A53" s="1"/>
      <c r="B53" s="1"/>
      <c r="C53" s="1"/>
      <c r="D53" s="1"/>
      <c r="E53" s="1"/>
      <c r="F53" s="1"/>
      <c r="G53" s="1"/>
      <c r="H53" s="1"/>
      <c r="I53" s="89"/>
    </row>
    <row r="54" spans="1:9" x14ac:dyDescent="0.2">
      <c r="A54" s="1"/>
      <c r="B54" s="1"/>
      <c r="C54" s="1"/>
      <c r="D54" s="1"/>
      <c r="E54" s="1"/>
      <c r="F54" s="1"/>
      <c r="G54" s="1"/>
      <c r="H54" s="1"/>
      <c r="I54" s="89"/>
    </row>
    <row r="55" spans="1:9" x14ac:dyDescent="0.2">
      <c r="A55" s="38" t="s">
        <v>247</v>
      </c>
      <c r="B55" s="1"/>
      <c r="C55" s="1"/>
      <c r="D55" s="1"/>
      <c r="E55" s="1"/>
      <c r="F55" s="1"/>
      <c r="G55" s="1"/>
      <c r="H55" s="1"/>
      <c r="I55" s="89"/>
    </row>
    <row r="56" spans="1:9" x14ac:dyDescent="0.2">
      <c r="A56" s="24" t="s">
        <v>288</v>
      </c>
      <c r="B56" s="38"/>
      <c r="C56" s="37" t="s">
        <v>139</v>
      </c>
      <c r="D56" s="37" t="s">
        <v>140</v>
      </c>
      <c r="E56" s="37"/>
      <c r="F56" s="37" t="s">
        <v>141</v>
      </c>
      <c r="G56" s="37"/>
      <c r="H56" s="1"/>
      <c r="I56" s="89"/>
    </row>
    <row r="57" spans="1:9" x14ac:dyDescent="0.2">
      <c r="A57" s="23" t="s">
        <v>245</v>
      </c>
      <c r="B57" s="39"/>
      <c r="C57" s="37" t="s">
        <v>143</v>
      </c>
      <c r="D57" s="37" t="s">
        <v>144</v>
      </c>
      <c r="E57" s="37" t="s">
        <v>91</v>
      </c>
      <c r="F57" s="37" t="s">
        <v>145</v>
      </c>
      <c r="G57" s="37" t="s">
        <v>93</v>
      </c>
      <c r="H57" s="1"/>
      <c r="I57" s="89"/>
    </row>
    <row r="58" spans="1:9" x14ac:dyDescent="0.2">
      <c r="A58" s="1" t="s">
        <v>102</v>
      </c>
      <c r="B58" s="1"/>
      <c r="C58" s="30">
        <v>0.79999217205275497</v>
      </c>
      <c r="D58" s="30">
        <v>8.9636729105025681E-2</v>
      </c>
      <c r="E58" s="30">
        <v>5.2751402282863645E-2</v>
      </c>
      <c r="F58" s="30">
        <v>2.3348792435318021E-2</v>
      </c>
      <c r="G58" s="30">
        <v>3.4270904124037722E-2</v>
      </c>
      <c r="H58" s="1"/>
      <c r="I58" s="89"/>
    </row>
    <row r="59" spans="1:9" x14ac:dyDescent="0.2">
      <c r="A59" s="1" t="s">
        <v>76</v>
      </c>
      <c r="B59" s="1"/>
      <c r="C59" s="30">
        <v>0.76775538932996112</v>
      </c>
      <c r="D59" s="30">
        <v>7.6011949380264496E-2</v>
      </c>
      <c r="E59" s="30">
        <v>7.5065783913786432E-2</v>
      </c>
      <c r="F59" s="30">
        <v>5.1818789125647177E-2</v>
      </c>
      <c r="G59" s="30">
        <v>2.9348088250340718E-2</v>
      </c>
      <c r="H59" s="1"/>
      <c r="I59" s="89"/>
    </row>
    <row r="60" spans="1:9" x14ac:dyDescent="0.2">
      <c r="A60" s="1" t="s">
        <v>77</v>
      </c>
      <c r="B60" s="1"/>
      <c r="C60" s="30">
        <v>0.7738726316529051</v>
      </c>
      <c r="D60" s="30">
        <v>8.8100725679436304E-2</v>
      </c>
      <c r="E60" s="30">
        <v>8.1752893178711192E-2</v>
      </c>
      <c r="F60" s="30">
        <v>3.5159868495172775E-2</v>
      </c>
      <c r="G60" s="30">
        <v>2.1113880993774748E-2</v>
      </c>
      <c r="H60" s="1"/>
      <c r="I60" s="89"/>
    </row>
    <row r="61" spans="1:9" x14ac:dyDescent="0.2">
      <c r="A61" s="1" t="s">
        <v>78</v>
      </c>
      <c r="B61" s="1"/>
      <c r="C61" s="30">
        <v>0.73741143349806315</v>
      </c>
      <c r="D61" s="30">
        <v>0.10299121918453856</v>
      </c>
      <c r="E61" s="30">
        <v>9.0253027860951088E-2</v>
      </c>
      <c r="F61" s="30">
        <v>3.1170267040817833E-2</v>
      </c>
      <c r="G61" s="30">
        <v>3.8174052415629142E-2</v>
      </c>
      <c r="H61" s="1"/>
      <c r="I61" s="89"/>
    </row>
    <row r="62" spans="1:9" x14ac:dyDescent="0.2">
      <c r="A62" s="1" t="s">
        <v>79</v>
      </c>
      <c r="B62" s="1"/>
      <c r="C62" s="30">
        <v>0.71256796499371911</v>
      </c>
      <c r="D62" s="30">
        <v>0.11916264980169186</v>
      </c>
      <c r="E62" s="30">
        <v>0.10235902436222631</v>
      </c>
      <c r="F62" s="30">
        <v>3.9042927376368622E-2</v>
      </c>
      <c r="G62" s="30">
        <v>2.6867433465994139E-2</v>
      </c>
      <c r="H62" s="1"/>
      <c r="I62" s="89"/>
    </row>
    <row r="63" spans="1:9" x14ac:dyDescent="0.2">
      <c r="A63" s="14" t="s">
        <v>80</v>
      </c>
      <c r="B63" s="14"/>
      <c r="C63" s="31">
        <v>0.65671796469662769</v>
      </c>
      <c r="D63" s="31">
        <v>0.18901029824541427</v>
      </c>
      <c r="E63" s="31">
        <v>0.10548651867892506</v>
      </c>
      <c r="F63" s="31">
        <v>4.1663307532975764E-2</v>
      </c>
      <c r="G63" s="31">
        <v>7.1219108460569523E-3</v>
      </c>
      <c r="H63" s="1"/>
      <c r="I63" s="89"/>
    </row>
    <row r="64" spans="1:9" x14ac:dyDescent="0.2">
      <c r="A64" s="1" t="s">
        <v>108</v>
      </c>
      <c r="B64" s="1"/>
      <c r="C64" s="30">
        <v>0.77021655633106167</v>
      </c>
      <c r="D64" s="30">
        <v>9.2044091698126995E-2</v>
      </c>
      <c r="E64" s="30">
        <v>7.2333128148476256E-2</v>
      </c>
      <c r="F64" s="30">
        <v>3.4472648154196324E-2</v>
      </c>
      <c r="G64" s="30">
        <v>3.0933575668138896E-2</v>
      </c>
      <c r="H64" s="1"/>
      <c r="I64" s="89"/>
    </row>
    <row r="65" spans="1:9" x14ac:dyDescent="0.2">
      <c r="A65" s="1"/>
      <c r="B65" s="1"/>
      <c r="C65" s="30"/>
      <c r="D65" s="30"/>
      <c r="E65" s="30"/>
      <c r="F65" s="30"/>
      <c r="G65" s="30"/>
      <c r="H65" s="1"/>
      <c r="I65" s="89"/>
    </row>
    <row r="66" spans="1:9" x14ac:dyDescent="0.2">
      <c r="A66" s="1" t="s">
        <v>81</v>
      </c>
      <c r="B66" s="1"/>
      <c r="C66" s="30">
        <v>0.73124259802352509</v>
      </c>
      <c r="D66" s="30">
        <v>0.12738963748018084</v>
      </c>
      <c r="E66" s="30">
        <v>6.7531570254227805E-2</v>
      </c>
      <c r="F66" s="30">
        <v>2.9578436682055217E-2</v>
      </c>
      <c r="G66" s="30">
        <v>4.4257757560011123E-2</v>
      </c>
      <c r="H66" s="1"/>
      <c r="I66" s="89"/>
    </row>
    <row r="67" spans="1:9" x14ac:dyDescent="0.2">
      <c r="A67" s="1" t="s">
        <v>82</v>
      </c>
      <c r="B67" s="1"/>
      <c r="C67" s="30">
        <v>0.71245195251554172</v>
      </c>
      <c r="D67" s="30">
        <v>0.10174229800333504</v>
      </c>
      <c r="E67" s="30">
        <v>9.7374342351853563E-2</v>
      </c>
      <c r="F67" s="30">
        <v>6.2516265681123492E-2</v>
      </c>
      <c r="G67" s="30">
        <v>2.5915141448146273E-2</v>
      </c>
      <c r="H67" s="1"/>
      <c r="I67" s="89"/>
    </row>
    <row r="68" spans="1:9" x14ac:dyDescent="0.2">
      <c r="A68" s="1" t="s">
        <v>83</v>
      </c>
      <c r="B68" s="1"/>
      <c r="C68" s="30">
        <v>0.68373953967782886</v>
      </c>
      <c r="D68" s="30">
        <v>0.1394222156414536</v>
      </c>
      <c r="E68" s="30">
        <v>8.8848339587010133E-2</v>
      </c>
      <c r="F68" s="30">
        <v>6.4506585361547367E-2</v>
      </c>
      <c r="G68" s="30">
        <v>2.3483319732160064E-2</v>
      </c>
      <c r="H68" s="1"/>
      <c r="I68" s="89"/>
    </row>
    <row r="69" spans="1:9" x14ac:dyDescent="0.2">
      <c r="A69" s="1" t="s">
        <v>84</v>
      </c>
      <c r="B69" s="1"/>
      <c r="C69" s="30">
        <v>0.68227168209051603</v>
      </c>
      <c r="D69" s="30">
        <v>0.13705991761524491</v>
      </c>
      <c r="E69" s="30">
        <v>0.10479831076436279</v>
      </c>
      <c r="F69" s="30">
        <v>5.4294633874587335E-2</v>
      </c>
      <c r="G69" s="30">
        <v>2.157545565528899E-2</v>
      </c>
      <c r="H69" s="1"/>
      <c r="I69" s="89"/>
    </row>
    <row r="70" spans="1:9" x14ac:dyDescent="0.2">
      <c r="A70" s="14" t="s">
        <v>85</v>
      </c>
      <c r="B70" s="14"/>
      <c r="C70" s="31">
        <v>0.68564937260623704</v>
      </c>
      <c r="D70" s="31">
        <v>0.14271712917605622</v>
      </c>
      <c r="E70" s="31">
        <v>0.11136121152373867</v>
      </c>
      <c r="F70" s="31">
        <v>3.4230465083842733E-2</v>
      </c>
      <c r="G70" s="31">
        <v>2.6041821610125412E-2</v>
      </c>
      <c r="H70" s="1"/>
      <c r="I70" s="89"/>
    </row>
    <row r="71" spans="1:9" x14ac:dyDescent="0.2">
      <c r="A71" s="1" t="s">
        <v>109</v>
      </c>
      <c r="B71" s="1"/>
      <c r="C71" s="30">
        <v>0.71096941788703316</v>
      </c>
      <c r="D71" s="30">
        <v>0.12607175798768838</v>
      </c>
      <c r="E71" s="30">
        <v>8.4741900189343675E-2</v>
      </c>
      <c r="F71" s="30">
        <v>4.4997542198644915E-2</v>
      </c>
      <c r="G71" s="30">
        <v>3.3219381737289784E-2</v>
      </c>
      <c r="H71" s="1"/>
      <c r="I71" s="89"/>
    </row>
    <row r="72" spans="1:9" x14ac:dyDescent="0.2">
      <c r="A72" s="1"/>
      <c r="B72" s="1"/>
      <c r="C72" s="30"/>
      <c r="D72" s="30"/>
      <c r="E72" s="30"/>
      <c r="F72" s="30"/>
      <c r="G72" s="30"/>
      <c r="H72" s="1"/>
      <c r="I72" s="89"/>
    </row>
    <row r="73" spans="1:9" x14ac:dyDescent="0.2">
      <c r="A73" s="1" t="s">
        <v>86</v>
      </c>
      <c r="B73" s="1"/>
      <c r="C73" s="30">
        <v>0.74961050992656642</v>
      </c>
      <c r="D73" s="30">
        <v>0.10686576069624582</v>
      </c>
      <c r="E73" s="30">
        <v>8.340023908098175E-2</v>
      </c>
      <c r="F73" s="30">
        <v>3.418261021085095E-2</v>
      </c>
      <c r="G73" s="30">
        <v>2.5940880085355032E-2</v>
      </c>
      <c r="H73" s="1"/>
      <c r="I73" s="89"/>
    </row>
    <row r="74" spans="1:9" x14ac:dyDescent="0.2">
      <c r="A74" s="14" t="s">
        <v>87</v>
      </c>
      <c r="B74" s="14"/>
      <c r="C74" s="31">
        <v>0.71582862565043404</v>
      </c>
      <c r="D74" s="31">
        <v>0.11642583551227735</v>
      </c>
      <c r="E74" s="31">
        <v>0.10865408991391935</v>
      </c>
      <c r="F74" s="31">
        <v>3.8273559304055113E-2</v>
      </c>
      <c r="G74" s="31">
        <v>2.0817889619314221E-2</v>
      </c>
      <c r="H74" s="1"/>
      <c r="I74" s="89"/>
    </row>
    <row r="75" spans="1:9" x14ac:dyDescent="0.2">
      <c r="A75" s="1" t="s">
        <v>110</v>
      </c>
      <c r="B75" s="1"/>
      <c r="C75" s="30">
        <v>0.7348009802800225</v>
      </c>
      <c r="D75" s="30">
        <v>0.11105677059533614</v>
      </c>
      <c r="E75" s="30">
        <v>9.4471192066988549E-2</v>
      </c>
      <c r="F75" s="30">
        <v>3.5976027990128383E-2</v>
      </c>
      <c r="G75" s="30">
        <v>2.369502906752427E-2</v>
      </c>
      <c r="H75" s="1"/>
      <c r="I75" s="89"/>
    </row>
    <row r="76" spans="1:9" ht="13.5" thickBot="1" x14ac:dyDescent="0.25">
      <c r="A76" s="26"/>
      <c r="B76" s="26"/>
      <c r="C76" s="32"/>
      <c r="D76" s="32"/>
      <c r="E76" s="32"/>
      <c r="F76" s="32"/>
      <c r="G76" s="32"/>
      <c r="H76" s="1"/>
      <c r="I76" s="89"/>
    </row>
    <row r="77" spans="1:9" ht="13.5" thickBot="1" x14ac:dyDescent="0.25">
      <c r="A77" s="33" t="s">
        <v>111</v>
      </c>
      <c r="B77" s="33"/>
      <c r="C77" s="34">
        <v>0.74763831850963447</v>
      </c>
      <c r="D77" s="34">
        <v>0.104860733900293</v>
      </c>
      <c r="E77" s="34">
        <v>7.8734061969110022E-2</v>
      </c>
      <c r="F77" s="34">
        <v>3.7939662881445527E-2</v>
      </c>
      <c r="G77" s="34">
        <v>3.0827222739517102E-2</v>
      </c>
      <c r="H77" s="1"/>
      <c r="I77" s="89"/>
    </row>
    <row r="78" spans="1:9" ht="13.5" thickTop="1"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8" t="s">
        <v>247</v>
      </c>
    </row>
    <row r="2" spans="1:16" x14ac:dyDescent="0.2">
      <c r="A2" s="24" t="s">
        <v>292</v>
      </c>
    </row>
    <row r="3" spans="1:16" x14ac:dyDescent="0.2">
      <c r="A3" s="24"/>
      <c r="B3" s="38"/>
      <c r="C3" s="37" t="s">
        <v>139</v>
      </c>
      <c r="D3" s="37" t="s">
        <v>140</v>
      </c>
      <c r="E3" s="37"/>
      <c r="F3" s="37" t="s">
        <v>141</v>
      </c>
      <c r="G3" s="37"/>
      <c r="H3" s="37"/>
      <c r="I3" s="212" t="s">
        <v>453</v>
      </c>
    </row>
    <row r="4" spans="1:16" x14ac:dyDescent="0.2">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
      <c r="I19" s="19"/>
    </row>
    <row r="20" spans="1:16" x14ac:dyDescent="0.2">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
      <c r="I23" s="19"/>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90"/>
    </row>
    <row r="26" spans="1:16" x14ac:dyDescent="0.2">
      <c r="A26" s="38" t="s">
        <v>247</v>
      </c>
      <c r="I26" s="89"/>
    </row>
    <row r="27" spans="1:16" x14ac:dyDescent="0.2">
      <c r="A27" s="38" t="s">
        <v>260</v>
      </c>
      <c r="B27" s="6"/>
      <c r="C27" s="6"/>
      <c r="D27" s="6"/>
      <c r="E27" s="6"/>
      <c r="F27" s="6"/>
      <c r="G27" s="6"/>
      <c r="H27" s="1"/>
      <c r="I27" s="89"/>
    </row>
    <row r="28" spans="1:16" ht="22.5" x14ac:dyDescent="0.2">
      <c r="A28" s="181" t="s">
        <v>245</v>
      </c>
      <c r="B28" s="166" t="s">
        <v>122</v>
      </c>
      <c r="C28" s="166" t="s">
        <v>89</v>
      </c>
      <c r="D28" s="166" t="s">
        <v>90</v>
      </c>
      <c r="E28" s="166" t="s">
        <v>91</v>
      </c>
      <c r="F28" s="166" t="s">
        <v>92</v>
      </c>
      <c r="G28" s="166" t="s">
        <v>93</v>
      </c>
      <c r="H28" s="188" t="s">
        <v>106</v>
      </c>
      <c r="I28" s="89"/>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
      <c r="A33" s="1" t="s">
        <v>79</v>
      </c>
      <c r="B33" s="6">
        <v>6317</v>
      </c>
      <c r="C33" s="6">
        <v>4206.5112474275766</v>
      </c>
      <c r="D33" s="6">
        <v>702.99604717429168</v>
      </c>
      <c r="E33" s="6">
        <v>621.19181415228752</v>
      </c>
      <c r="F33" s="6">
        <v>205.92927180623713</v>
      </c>
      <c r="G33" s="6">
        <v>151.89726927338927</v>
      </c>
      <c r="H33" s="6">
        <v>5888.5256498337822</v>
      </c>
      <c r="I33" s="90"/>
    </row>
    <row r="34" spans="1:9" x14ac:dyDescent="0.2">
      <c r="A34" s="14" t="s">
        <v>80</v>
      </c>
      <c r="B34" s="7">
        <v>1733</v>
      </c>
      <c r="C34" s="7">
        <v>3243.496012694749</v>
      </c>
      <c r="D34" s="7">
        <v>885.07024812463931</v>
      </c>
      <c r="E34" s="7">
        <v>538.39653202538943</v>
      </c>
      <c r="F34" s="7">
        <v>122.03163877668781</v>
      </c>
      <c r="G34" s="7">
        <v>16.654610502019619</v>
      </c>
      <c r="H34" s="7">
        <v>4805.6490421234857</v>
      </c>
      <c r="I34" s="90"/>
    </row>
    <row r="35" spans="1:9" x14ac:dyDescent="0.2">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
      <c r="A36" s="1"/>
      <c r="B36" s="6"/>
      <c r="C36" s="6"/>
      <c r="D36" s="6"/>
      <c r="E36" s="6"/>
      <c r="F36" s="6"/>
      <c r="G36" s="6"/>
      <c r="H36" s="6"/>
      <c r="I36" s="90"/>
    </row>
    <row r="37" spans="1:9" x14ac:dyDescent="0.2">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
      <c r="A39" s="1" t="s">
        <v>83</v>
      </c>
      <c r="B39" s="6">
        <v>4524</v>
      </c>
      <c r="C39" s="6">
        <v>4400.5619938107875</v>
      </c>
      <c r="D39" s="6">
        <v>898.12523430592398</v>
      </c>
      <c r="E39" s="6">
        <v>655.59293545534922</v>
      </c>
      <c r="F39" s="6">
        <v>318.71001105216624</v>
      </c>
      <c r="G39" s="6">
        <v>88.123572060123777</v>
      </c>
      <c r="H39" s="6">
        <v>6361.1137466843502</v>
      </c>
      <c r="I39" s="90"/>
    </row>
    <row r="40" spans="1:9" x14ac:dyDescent="0.2">
      <c r="A40" s="1" t="s">
        <v>84</v>
      </c>
      <c r="B40" s="6">
        <v>5074</v>
      </c>
      <c r="C40" s="6">
        <v>5377.1688076468272</v>
      </c>
      <c r="D40" s="6">
        <v>1097.3817126527395</v>
      </c>
      <c r="E40" s="6">
        <v>781.49953685455262</v>
      </c>
      <c r="F40" s="6">
        <v>385.1931809223492</v>
      </c>
      <c r="G40" s="6">
        <v>216.07769018525818</v>
      </c>
      <c r="H40" s="6">
        <v>7857.3209282617281</v>
      </c>
      <c r="I40" s="90"/>
    </row>
    <row r="41" spans="1:9" x14ac:dyDescent="0.2">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
      <c r="A43" s="1"/>
      <c r="B43" s="6"/>
      <c r="C43" s="6"/>
      <c r="D43" s="6"/>
      <c r="E43" s="6"/>
      <c r="F43" s="6"/>
      <c r="G43" s="6"/>
      <c r="H43" s="6"/>
      <c r="I43" s="90"/>
    </row>
    <row r="44" spans="1:9" x14ac:dyDescent="0.2">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
      <c r="A45" s="14" t="s">
        <v>87</v>
      </c>
      <c r="B45" s="7">
        <v>6746</v>
      </c>
      <c r="C45" s="7">
        <v>5227.6064868069971</v>
      </c>
      <c r="D45" s="7">
        <v>854.04317669730199</v>
      </c>
      <c r="E45" s="7">
        <v>731.42462644530099</v>
      </c>
      <c r="F45" s="7">
        <v>327.86071153276015</v>
      </c>
      <c r="G45" s="7">
        <v>117.78080343907502</v>
      </c>
      <c r="H45" s="7">
        <v>7258.715804921434</v>
      </c>
      <c r="I45" s="90"/>
    </row>
    <row r="46" spans="1:9" x14ac:dyDescent="0.2">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
      <c r="A47" s="1"/>
      <c r="B47" s="6"/>
      <c r="C47" s="6"/>
      <c r="D47" s="6"/>
      <c r="E47" s="6"/>
      <c r="F47" s="6"/>
      <c r="G47" s="6"/>
      <c r="H47" s="6"/>
      <c r="I47" s="90"/>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90"/>
    </row>
    <row r="49" spans="1:16" ht="13.5" thickTop="1" x14ac:dyDescent="0.2">
      <c r="A49" s="18"/>
      <c r="B49" s="19"/>
      <c r="C49" s="19"/>
      <c r="D49" s="19"/>
      <c r="E49" s="19"/>
      <c r="F49" s="19"/>
      <c r="G49" s="19"/>
      <c r="H49" s="19"/>
      <c r="I49" s="90"/>
    </row>
    <row r="50" spans="1:16" x14ac:dyDescent="0.2">
      <c r="A50" s="18"/>
      <c r="B50" s="19"/>
      <c r="C50" s="19"/>
      <c r="D50" s="19"/>
      <c r="E50" s="19"/>
      <c r="F50" s="19"/>
      <c r="G50" s="19"/>
      <c r="H50" s="19"/>
      <c r="I50" s="90"/>
    </row>
    <row r="51" spans="1:16" x14ac:dyDescent="0.2">
      <c r="A51" s="38" t="s">
        <v>247</v>
      </c>
      <c r="I51" s="89"/>
    </row>
    <row r="52" spans="1:16" x14ac:dyDescent="0.2">
      <c r="A52" s="24" t="s">
        <v>287</v>
      </c>
      <c r="B52" s="6"/>
      <c r="C52" s="6"/>
      <c r="D52" s="6"/>
      <c r="E52" s="6"/>
      <c r="F52" s="6"/>
      <c r="G52" s="6"/>
      <c r="H52" s="1"/>
      <c r="I52" s="90"/>
      <c r="J52" s="1"/>
      <c r="K52" s="6"/>
      <c r="L52" s="6"/>
      <c r="M52" s="6"/>
      <c r="N52" s="6"/>
      <c r="O52" s="6"/>
      <c r="P52" s="6"/>
    </row>
    <row r="53" spans="1:16" ht="22.5" x14ac:dyDescent="0.2">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
      <c r="A61" s="1"/>
      <c r="B61" s="6"/>
      <c r="C61" s="9"/>
      <c r="D61" s="9"/>
      <c r="E61" s="9"/>
      <c r="F61" s="9"/>
      <c r="G61" s="9"/>
      <c r="H61" s="9"/>
      <c r="I61" s="89"/>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
      <c r="A68" s="1"/>
      <c r="B68" s="6"/>
      <c r="C68" s="9"/>
      <c r="D68" s="9"/>
      <c r="E68" s="9"/>
      <c r="F68" s="9"/>
      <c r="G68" s="9"/>
      <c r="H68" s="9"/>
      <c r="I68" s="89"/>
    </row>
    <row r="69" spans="1:16" x14ac:dyDescent="0.2">
      <c r="A69" s="1" t="s">
        <v>86</v>
      </c>
      <c r="B69" s="6"/>
      <c r="C69" s="9">
        <v>0.75161422271538569</v>
      </c>
      <c r="D69" s="9">
        <v>0.10471967182061846</v>
      </c>
      <c r="E69" s="9">
        <v>7.9206109686642989E-2</v>
      </c>
      <c r="F69" s="9">
        <v>3.7417492581589169E-2</v>
      </c>
      <c r="G69" s="9">
        <v>2.7042503195763571E-2</v>
      </c>
      <c r="H69" s="9"/>
      <c r="I69" s="89"/>
    </row>
    <row r="70" spans="1:16" x14ac:dyDescent="0.2">
      <c r="A70" s="14" t="s">
        <v>87</v>
      </c>
      <c r="B70" s="7"/>
      <c r="C70" s="10">
        <v>0.72018338054544884</v>
      </c>
      <c r="D70" s="10">
        <v>0.11765761322660653</v>
      </c>
      <c r="E70" s="10">
        <v>0.10076501768389838</v>
      </c>
      <c r="F70" s="10">
        <v>4.5167867201863651E-2</v>
      </c>
      <c r="G70" s="10">
        <v>1.6226121342182764E-2</v>
      </c>
      <c r="H70" s="9"/>
      <c r="I70" s="89"/>
    </row>
    <row r="71" spans="1:16" x14ac:dyDescent="0.2">
      <c r="A71" s="1" t="s">
        <v>110</v>
      </c>
      <c r="B71" s="6"/>
      <c r="C71" s="9">
        <v>0.73709911511149617</v>
      </c>
      <c r="D71" s="9">
        <v>0.11069455504727153</v>
      </c>
      <c r="E71" s="9">
        <v>8.916224982792853E-2</v>
      </c>
      <c r="F71" s="9">
        <v>4.0996700576573834E-2</v>
      </c>
      <c r="G71" s="9">
        <v>2.2047379436730036E-2</v>
      </c>
      <c r="H71" s="9"/>
      <c r="I71" s="89"/>
    </row>
    <row r="72" spans="1:16" x14ac:dyDescent="0.2">
      <c r="A72" s="1"/>
      <c r="B72" s="6"/>
      <c r="C72" s="9"/>
      <c r="D72" s="9"/>
      <c r="E72" s="9"/>
      <c r="F72" s="9"/>
      <c r="G72" s="9"/>
      <c r="H72" s="9"/>
      <c r="I72" s="89"/>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9"/>
    </row>
    <row r="74" spans="1:16" ht="13.5" thickTop="1" x14ac:dyDescent="0.2">
      <c r="A74" s="1"/>
      <c r="B74" s="6"/>
      <c r="C74" s="6"/>
      <c r="D74" s="6"/>
      <c r="E74" s="6"/>
      <c r="F74" s="6"/>
      <c r="G74" s="6"/>
      <c r="H74" s="1"/>
      <c r="I74" s="89"/>
    </row>
    <row r="75" spans="1:16" x14ac:dyDescent="0.2">
      <c r="I75" s="89"/>
    </row>
    <row r="76" spans="1:16" x14ac:dyDescent="0.2">
      <c r="I76" s="89"/>
    </row>
    <row r="77" spans="1:16" x14ac:dyDescent="0.2">
      <c r="I77" s="89"/>
    </row>
    <row r="78" spans="1:16" x14ac:dyDescent="0.2">
      <c r="I78" s="89"/>
    </row>
    <row r="79" spans="1:16" x14ac:dyDescent="0.2">
      <c r="I79" s="89"/>
    </row>
    <row r="80" spans="1:16"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8" t="s">
        <v>247</v>
      </c>
    </row>
    <row r="2" spans="1:11" x14ac:dyDescent="0.2">
      <c r="A2" s="24" t="s">
        <v>293</v>
      </c>
    </row>
    <row r="3" spans="1:11" x14ac:dyDescent="0.2">
      <c r="B3" s="38"/>
      <c r="C3" s="37" t="s">
        <v>139</v>
      </c>
      <c r="D3" s="37" t="s">
        <v>140</v>
      </c>
      <c r="E3" s="37"/>
      <c r="F3" s="37" t="s">
        <v>141</v>
      </c>
      <c r="G3" s="37"/>
      <c r="H3" s="37"/>
      <c r="I3" s="212" t="s">
        <v>453</v>
      </c>
    </row>
    <row r="4" spans="1:11" x14ac:dyDescent="0.2">
      <c r="A4" s="181" t="s">
        <v>245</v>
      </c>
      <c r="B4" s="193" t="s">
        <v>121</v>
      </c>
      <c r="C4" s="194" t="s">
        <v>159</v>
      </c>
      <c r="D4" s="194" t="s">
        <v>129</v>
      </c>
      <c r="E4" s="194" t="s">
        <v>91</v>
      </c>
      <c r="F4" s="194" t="s">
        <v>145</v>
      </c>
      <c r="G4" s="194" t="s">
        <v>93</v>
      </c>
      <c r="H4" s="194" t="s">
        <v>106</v>
      </c>
      <c r="I4" s="211" t="s">
        <v>396</v>
      </c>
      <c r="J4" s="20"/>
      <c r="K4" s="20"/>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
      <c r="I12" s="89"/>
    </row>
    <row r="13" spans="1:11" x14ac:dyDescent="0.2">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
      <c r="I19" s="19"/>
    </row>
    <row r="20" spans="1:11" x14ac:dyDescent="0.2">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
      <c r="I23" s="19"/>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90"/>
    </row>
    <row r="26" spans="1:11" x14ac:dyDescent="0.2">
      <c r="A26" s="38" t="s">
        <v>247</v>
      </c>
      <c r="I26" s="89"/>
    </row>
    <row r="27" spans="1:11" x14ac:dyDescent="0.2">
      <c r="A27" s="38" t="s">
        <v>259</v>
      </c>
      <c r="B27" s="6"/>
      <c r="C27" s="6"/>
      <c r="D27" s="6"/>
      <c r="E27" s="6"/>
      <c r="F27" s="6"/>
      <c r="G27" s="6"/>
      <c r="H27" s="1"/>
      <c r="I27" s="89"/>
    </row>
    <row r="28" spans="1:11" ht="22.5" x14ac:dyDescent="0.2">
      <c r="A28" s="181" t="s">
        <v>245</v>
      </c>
      <c r="B28" s="166" t="s">
        <v>121</v>
      </c>
      <c r="C28" s="166" t="s">
        <v>89</v>
      </c>
      <c r="D28" s="166" t="s">
        <v>90</v>
      </c>
      <c r="E28" s="166" t="s">
        <v>91</v>
      </c>
      <c r="F28" s="166" t="s">
        <v>92</v>
      </c>
      <c r="G28" s="166" t="s">
        <v>93</v>
      </c>
      <c r="H28" s="188" t="s">
        <v>106</v>
      </c>
      <c r="I28" s="89"/>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
      <c r="A36" s="1"/>
      <c r="B36" s="6"/>
      <c r="C36" s="6"/>
      <c r="D36" s="6"/>
      <c r="E36" s="6"/>
      <c r="F36" s="6"/>
      <c r="G36" s="6"/>
      <c r="H36" s="6"/>
      <c r="I36" s="90"/>
    </row>
    <row r="37" spans="1:9" x14ac:dyDescent="0.2">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
      <c r="A43" s="1"/>
      <c r="B43" s="6"/>
      <c r="C43" s="6"/>
      <c r="D43" s="6"/>
      <c r="E43" s="6"/>
      <c r="F43" s="6"/>
      <c r="G43" s="6"/>
      <c r="H43" s="6"/>
      <c r="I43" s="90"/>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
      <c r="A47" s="1"/>
      <c r="B47" s="6"/>
      <c r="C47" s="6"/>
      <c r="D47" s="6"/>
      <c r="E47" s="6"/>
      <c r="F47" s="6"/>
      <c r="G47" s="6"/>
      <c r="H47" s="6"/>
      <c r="I47" s="90"/>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286</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88" t="s">
        <v>113</v>
      </c>
      <c r="I53" s="89"/>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
      <c r="A61" s="1"/>
      <c r="B61" s="6"/>
      <c r="C61" s="9"/>
      <c r="D61" s="9"/>
      <c r="E61" s="9"/>
      <c r="F61" s="9"/>
      <c r="G61" s="9"/>
      <c r="H61" s="9"/>
      <c r="I61" s="89"/>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
      <c r="A68" s="1"/>
      <c r="B68" s="6"/>
      <c r="C68" s="9"/>
      <c r="D68" s="9"/>
      <c r="E68" s="9"/>
      <c r="F68" s="9"/>
      <c r="G68" s="9"/>
      <c r="H68" s="9"/>
      <c r="I68" s="89"/>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
      <c r="A72" s="1"/>
      <c r="B72" s="6"/>
      <c r="C72" s="9"/>
      <c r="D72" s="9"/>
      <c r="E72" s="9"/>
      <c r="F72" s="9"/>
      <c r="G72" s="9"/>
      <c r="H72" s="9"/>
      <c r="I72" s="89"/>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8" t="s">
        <v>247</v>
      </c>
    </row>
    <row r="2" spans="1:9" x14ac:dyDescent="0.2">
      <c r="A2" s="24" t="s">
        <v>291</v>
      </c>
    </row>
    <row r="3" spans="1:9" x14ac:dyDescent="0.2">
      <c r="B3" s="38"/>
      <c r="C3" s="37" t="s">
        <v>139</v>
      </c>
      <c r="D3" s="37" t="s">
        <v>140</v>
      </c>
      <c r="E3" s="37"/>
      <c r="F3" s="37" t="s">
        <v>141</v>
      </c>
      <c r="G3" s="37"/>
      <c r="H3" s="37"/>
      <c r="I3" s="212" t="s">
        <v>453</v>
      </c>
    </row>
    <row r="4" spans="1:9" x14ac:dyDescent="0.2">
      <c r="A4" s="181" t="s">
        <v>245</v>
      </c>
      <c r="B4" s="193" t="s">
        <v>101</v>
      </c>
      <c r="C4" s="194" t="s">
        <v>159</v>
      </c>
      <c r="D4" s="194" t="s">
        <v>129</v>
      </c>
      <c r="E4" s="194" t="s">
        <v>91</v>
      </c>
      <c r="F4" s="194" t="s">
        <v>145</v>
      </c>
      <c r="G4" s="194" t="s">
        <v>93</v>
      </c>
      <c r="H4" s="194" t="s">
        <v>106</v>
      </c>
      <c r="I4" s="211" t="s">
        <v>396</v>
      </c>
    </row>
    <row r="5" spans="1:9" x14ac:dyDescent="0.2">
      <c r="A5" s="1" t="s">
        <v>102</v>
      </c>
      <c r="B5" s="6">
        <v>40537</v>
      </c>
      <c r="C5" s="6">
        <v>149138762.59</v>
      </c>
      <c r="D5" s="6">
        <v>16018815.16</v>
      </c>
      <c r="E5" s="6">
        <v>9792879.4399999995</v>
      </c>
      <c r="F5" s="6">
        <v>5084264.33</v>
      </c>
      <c r="G5" s="6">
        <v>5880280.2999999998</v>
      </c>
      <c r="H5" s="6">
        <v>185915001.82000002</v>
      </c>
      <c r="I5" s="19">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
      <c r="A9" s="1" t="s">
        <v>79</v>
      </c>
      <c r="B9" s="6">
        <v>6867</v>
      </c>
      <c r="C9" s="6">
        <v>28652275.199999999</v>
      </c>
      <c r="D9" s="6">
        <v>5018253.76</v>
      </c>
      <c r="E9" s="6">
        <v>4049993.66</v>
      </c>
      <c r="F9" s="6">
        <v>1486198.01</v>
      </c>
      <c r="G9" s="6">
        <v>1122177.73</v>
      </c>
      <c r="H9" s="19">
        <v>40328898.359999999</v>
      </c>
      <c r="I9" s="19">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
      <c r="I12" s="89"/>
    </row>
    <row r="13" spans="1:9" x14ac:dyDescent="0.2">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
      <c r="A15" s="1" t="s">
        <v>83</v>
      </c>
      <c r="B15" s="6">
        <v>4345</v>
      </c>
      <c r="C15" s="6">
        <v>18322202.850000001</v>
      </c>
      <c r="D15" s="6">
        <v>3385101.98</v>
      </c>
      <c r="E15" s="6">
        <v>2732040.7</v>
      </c>
      <c r="F15" s="6">
        <v>1690754</v>
      </c>
      <c r="G15" s="6">
        <v>861615.09</v>
      </c>
      <c r="H15" s="6">
        <v>26991714.620000001</v>
      </c>
      <c r="I15" s="19">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
      <c r="I19" s="19"/>
    </row>
    <row r="20" spans="1:9" x14ac:dyDescent="0.2">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
      <c r="I23" s="19"/>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90"/>
    </row>
    <row r="26" spans="1:9" x14ac:dyDescent="0.2">
      <c r="A26" s="38" t="s">
        <v>247</v>
      </c>
      <c r="I26" s="89"/>
    </row>
    <row r="27" spans="1:9" x14ac:dyDescent="0.2">
      <c r="A27" s="38" t="s">
        <v>258</v>
      </c>
      <c r="B27" s="6"/>
      <c r="C27" s="6"/>
      <c r="D27" s="6"/>
      <c r="E27" s="6"/>
      <c r="F27" s="6"/>
      <c r="G27" s="6"/>
      <c r="H27" s="1"/>
      <c r="I27" s="89"/>
    </row>
    <row r="28" spans="1:9" ht="22.5" x14ac:dyDescent="0.2">
      <c r="A28" s="181" t="s">
        <v>245</v>
      </c>
      <c r="B28" s="166" t="s">
        <v>101</v>
      </c>
      <c r="C28" s="166" t="s">
        <v>89</v>
      </c>
      <c r="D28" s="166" t="s">
        <v>90</v>
      </c>
      <c r="E28" s="166" t="s">
        <v>91</v>
      </c>
      <c r="F28" s="166" t="s">
        <v>92</v>
      </c>
      <c r="G28" s="166" t="s">
        <v>93</v>
      </c>
      <c r="H28" s="188" t="s">
        <v>106</v>
      </c>
      <c r="I28" s="89"/>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
      <c r="A30" s="1" t="s">
        <v>76</v>
      </c>
      <c r="B30" s="6">
        <v>24977</v>
      </c>
      <c r="C30" s="6">
        <v>3729.2259118388915</v>
      </c>
      <c r="D30" s="6">
        <v>353.46061576650521</v>
      </c>
      <c r="E30" s="6">
        <v>344.42176842695278</v>
      </c>
      <c r="F30" s="6">
        <v>192.78861192296912</v>
      </c>
      <c r="G30" s="6">
        <v>175.25934820034433</v>
      </c>
      <c r="H30" s="6">
        <v>4795.156256155663</v>
      </c>
      <c r="I30" s="89"/>
    </row>
    <row r="31" spans="1:9" x14ac:dyDescent="0.2">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
      <c r="A32" s="1" t="s">
        <v>78</v>
      </c>
      <c r="B32" s="6">
        <v>14190</v>
      </c>
      <c r="C32" s="6">
        <v>3639.3650704721636</v>
      </c>
      <c r="D32" s="6">
        <v>522.4250155038759</v>
      </c>
      <c r="E32" s="6">
        <v>462.22297674418604</v>
      </c>
      <c r="F32" s="6">
        <v>216.38696264975334</v>
      </c>
      <c r="G32" s="6">
        <v>213.50208104298801</v>
      </c>
      <c r="H32" s="6">
        <v>5053.9021064129665</v>
      </c>
      <c r="I32" s="89"/>
    </row>
    <row r="33" spans="1:9" x14ac:dyDescent="0.2">
      <c r="A33" s="1" t="s">
        <v>79</v>
      </c>
      <c r="B33" s="6">
        <v>6867</v>
      </c>
      <c r="C33" s="6">
        <v>4172.4588903451286</v>
      </c>
      <c r="D33" s="6">
        <v>730.77817970001456</v>
      </c>
      <c r="E33" s="6">
        <v>589.77627202562985</v>
      </c>
      <c r="F33" s="6">
        <v>216.42609727683123</v>
      </c>
      <c r="G33" s="6">
        <v>163.41600844619194</v>
      </c>
      <c r="H33" s="6">
        <v>5872.855447793796</v>
      </c>
      <c r="I33" s="90"/>
    </row>
    <row r="34" spans="1:9" x14ac:dyDescent="0.2">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
      <c r="A36" s="1"/>
      <c r="B36" s="6"/>
      <c r="C36" s="6"/>
      <c r="D36" s="6"/>
      <c r="E36" s="6"/>
      <c r="F36" s="6"/>
      <c r="G36" s="6"/>
      <c r="H36" s="6"/>
      <c r="I36" s="90"/>
    </row>
    <row r="37" spans="1:9" x14ac:dyDescent="0.2">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
      <c r="A38" s="1" t="s">
        <v>82</v>
      </c>
      <c r="B38" s="6">
        <v>9163</v>
      </c>
      <c r="C38" s="6">
        <v>4219.4882745825607</v>
      </c>
      <c r="D38" s="6">
        <v>618.88486194477798</v>
      </c>
      <c r="E38" s="6">
        <v>579.56806067881689</v>
      </c>
      <c r="F38" s="6">
        <v>368.82651315071479</v>
      </c>
      <c r="G38" s="6">
        <v>148.59129870129871</v>
      </c>
      <c r="H38" s="6">
        <v>5935.3590090581692</v>
      </c>
      <c r="I38" s="90"/>
    </row>
    <row r="39" spans="1:9" x14ac:dyDescent="0.2">
      <c r="A39" s="1" t="s">
        <v>83</v>
      </c>
      <c r="B39" s="6">
        <v>4345</v>
      </c>
      <c r="C39" s="6">
        <v>4216.8476064441893</v>
      </c>
      <c r="D39" s="6">
        <v>779.07985730724965</v>
      </c>
      <c r="E39" s="6">
        <v>628.77806674338319</v>
      </c>
      <c r="F39" s="6">
        <v>389.12635212888375</v>
      </c>
      <c r="G39" s="6">
        <v>198.3003659378596</v>
      </c>
      <c r="H39" s="6">
        <v>6212.1322485615656</v>
      </c>
      <c r="I39" s="90"/>
    </row>
    <row r="40" spans="1:9" x14ac:dyDescent="0.2">
      <c r="A40" s="1" t="s">
        <v>84</v>
      </c>
      <c r="B40" s="6">
        <v>5247</v>
      </c>
      <c r="C40" s="6">
        <v>5290.2642881646652</v>
      </c>
      <c r="D40" s="6">
        <v>1122.5387802553842</v>
      </c>
      <c r="E40" s="6">
        <v>806.45482942633885</v>
      </c>
      <c r="F40" s="6">
        <v>452.04951591385554</v>
      </c>
      <c r="G40" s="6">
        <v>341.64456070135316</v>
      </c>
      <c r="H40" s="6">
        <v>8012.9519744615982</v>
      </c>
      <c r="I40" s="90"/>
    </row>
    <row r="41" spans="1:9" x14ac:dyDescent="0.2">
      <c r="A41" s="14" t="s">
        <v>85</v>
      </c>
      <c r="B41" s="7">
        <v>1333</v>
      </c>
      <c r="C41" s="7">
        <v>8011.0404426106525</v>
      </c>
      <c r="D41" s="7">
        <v>1785.9343360840212</v>
      </c>
      <c r="E41" s="7">
        <v>1301.1618529632408</v>
      </c>
      <c r="F41" s="7">
        <v>658.18635408852219</v>
      </c>
      <c r="G41" s="7">
        <v>379.75140285071268</v>
      </c>
      <c r="H41" s="7">
        <v>12136.07438859715</v>
      </c>
      <c r="I41" s="90"/>
    </row>
    <row r="42" spans="1:9" x14ac:dyDescent="0.2">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
      <c r="A43" s="1"/>
      <c r="B43" s="6"/>
      <c r="C43" s="6"/>
      <c r="D43" s="6"/>
      <c r="E43" s="6"/>
      <c r="F43" s="6"/>
      <c r="G43" s="6"/>
      <c r="H43" s="6"/>
      <c r="I43" s="90"/>
    </row>
    <row r="44" spans="1:9" x14ac:dyDescent="0.2">
      <c r="A44" s="1" t="s">
        <v>86</v>
      </c>
      <c r="B44" s="6">
        <v>8237</v>
      </c>
      <c r="C44" s="6">
        <v>3569.5636493869129</v>
      </c>
      <c r="D44" s="6">
        <v>538.02675367245354</v>
      </c>
      <c r="E44" s="6">
        <v>402.07710574238195</v>
      </c>
      <c r="F44" s="6">
        <v>321.01148719193884</v>
      </c>
      <c r="G44" s="6">
        <v>167.3183440573024</v>
      </c>
      <c r="H44" s="6">
        <v>4997.9973400509889</v>
      </c>
      <c r="I44" s="90"/>
    </row>
    <row r="45" spans="1:9" x14ac:dyDescent="0.2">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
      <c r="A47" s="1"/>
      <c r="B47" s="6"/>
      <c r="C47" s="6"/>
      <c r="D47" s="6"/>
      <c r="E47" s="6"/>
      <c r="F47" s="6"/>
      <c r="G47" s="6"/>
      <c r="H47" s="6"/>
      <c r="I47" s="90"/>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285</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7"/>
      <c r="I53" s="89"/>
    </row>
    <row r="54" spans="1:9" x14ac:dyDescent="0.2">
      <c r="A54" s="1" t="s">
        <v>102</v>
      </c>
      <c r="B54" s="6"/>
      <c r="C54" s="9">
        <v>0.80218788763692028</v>
      </c>
      <c r="D54" s="9">
        <v>8.6162036431622471E-2</v>
      </c>
      <c r="E54" s="9">
        <v>5.2673960380460912E-2</v>
      </c>
      <c r="F54" s="9">
        <v>2.7347251594696507E-2</v>
      </c>
      <c r="G54" s="9">
        <v>3.1628863956299741E-2</v>
      </c>
      <c r="H54" s="9"/>
      <c r="I54" s="89"/>
    </row>
    <row r="55" spans="1:9" x14ac:dyDescent="0.2">
      <c r="A55" s="1" t="s">
        <v>76</v>
      </c>
      <c r="B55" s="6"/>
      <c r="C55" s="9">
        <v>0.77770685930236172</v>
      </c>
      <c r="D55" s="9">
        <v>7.3712012056491152E-2</v>
      </c>
      <c r="E55" s="9">
        <v>7.1827016686851416E-2</v>
      </c>
      <c r="F55" s="9">
        <v>4.020486541506995E-2</v>
      </c>
      <c r="G55" s="9">
        <v>3.6549246539225803E-2</v>
      </c>
      <c r="H55" s="9"/>
      <c r="I55" s="89"/>
    </row>
    <row r="56" spans="1:9" x14ac:dyDescent="0.2">
      <c r="A56" s="1" t="s">
        <v>77</v>
      </c>
      <c r="B56" s="6"/>
      <c r="C56" s="9">
        <v>0.76144221088511721</v>
      </c>
      <c r="D56" s="9">
        <v>9.3853363387237862E-2</v>
      </c>
      <c r="E56" s="9">
        <v>7.9786431393553514E-2</v>
      </c>
      <c r="F56" s="9">
        <v>4.3012254225325626E-2</v>
      </c>
      <c r="G56" s="9">
        <v>2.1905740108765823E-2</v>
      </c>
      <c r="H56" s="9"/>
      <c r="I56" s="89"/>
    </row>
    <row r="57" spans="1:9" x14ac:dyDescent="0.2">
      <c r="A57" s="1" t="s">
        <v>78</v>
      </c>
      <c r="B57" s="6"/>
      <c r="C57" s="9">
        <v>0.72010992572533661</v>
      </c>
      <c r="D57" s="9">
        <v>0.10337062422340226</v>
      </c>
      <c r="E57" s="9">
        <v>9.1458632757778366E-2</v>
      </c>
      <c r="F57" s="9">
        <v>4.281581995329449E-2</v>
      </c>
      <c r="G57" s="9">
        <v>4.2244997340188335E-2</v>
      </c>
      <c r="H57" s="9"/>
      <c r="I57" s="89"/>
    </row>
    <row r="58" spans="1:9" x14ac:dyDescent="0.2">
      <c r="A58" s="1" t="s">
        <v>79</v>
      </c>
      <c r="B58" s="6"/>
      <c r="C58" s="9">
        <v>0.71046510976403476</v>
      </c>
      <c r="D58" s="9">
        <v>0.12443319713829148</v>
      </c>
      <c r="E58" s="9">
        <v>0.10042410838618307</v>
      </c>
      <c r="F58" s="9">
        <v>3.6851936711320574E-2</v>
      </c>
      <c r="G58" s="9">
        <v>2.7825648000170171E-2</v>
      </c>
      <c r="H58" s="9"/>
      <c r="I58" s="89"/>
    </row>
    <row r="59" spans="1:9" x14ac:dyDescent="0.2">
      <c r="A59" s="14" t="s">
        <v>80</v>
      </c>
      <c r="B59" s="7"/>
      <c r="C59" s="10">
        <v>0.64488049127519609</v>
      </c>
      <c r="D59" s="10">
        <v>0.19602733514604179</v>
      </c>
      <c r="E59" s="10">
        <v>0.1108919320194422</v>
      </c>
      <c r="F59" s="10">
        <v>4.106903917930995E-2</v>
      </c>
      <c r="G59" s="10">
        <v>7.1312023800099841E-3</v>
      </c>
      <c r="H59" s="9"/>
      <c r="I59" s="89"/>
    </row>
    <row r="60" spans="1:9" x14ac:dyDescent="0.2">
      <c r="A60" s="1" t="s">
        <v>108</v>
      </c>
      <c r="B60" s="6"/>
      <c r="C60" s="9">
        <v>0.76838549648844123</v>
      </c>
      <c r="D60" s="9">
        <v>9.178744764165235E-2</v>
      </c>
      <c r="E60" s="9">
        <v>7.1721198217038998E-2</v>
      </c>
      <c r="F60" s="9">
        <v>3.5993813174629206E-2</v>
      </c>
      <c r="G60" s="9">
        <v>3.2112044478238309E-2</v>
      </c>
      <c r="H60" s="9"/>
      <c r="I60" s="89"/>
    </row>
    <row r="61" spans="1:9" x14ac:dyDescent="0.2">
      <c r="A61" s="1"/>
      <c r="B61" s="6"/>
      <c r="C61" s="9"/>
      <c r="D61" s="9"/>
      <c r="E61" s="9"/>
      <c r="F61" s="9"/>
      <c r="G61" s="9"/>
      <c r="H61" s="9"/>
      <c r="I61" s="89"/>
    </row>
    <row r="62" spans="1:9" x14ac:dyDescent="0.2">
      <c r="A62" s="1" t="s">
        <v>81</v>
      </c>
      <c r="B62" s="6"/>
      <c r="C62" s="9">
        <v>0.72370313289589694</v>
      </c>
      <c r="D62" s="9">
        <v>0.10010092064637453</v>
      </c>
      <c r="E62" s="9">
        <v>7.0115853741881617E-2</v>
      </c>
      <c r="F62" s="9">
        <v>3.3091869378001404E-2</v>
      </c>
      <c r="G62" s="9">
        <v>7.2988223337845465E-2</v>
      </c>
      <c r="H62" s="9"/>
      <c r="I62" s="89"/>
    </row>
    <row r="63" spans="1:9" x14ac:dyDescent="0.2">
      <c r="A63" s="1" t="s">
        <v>82</v>
      </c>
      <c r="B63" s="6"/>
      <c r="C63" s="9">
        <v>0.71090700126867556</v>
      </c>
      <c r="D63" s="9">
        <v>0.10427083871426734</v>
      </c>
      <c r="E63" s="9">
        <v>9.7646673064648123E-2</v>
      </c>
      <c r="F63" s="9">
        <v>6.2140556719119285E-2</v>
      </c>
      <c r="G63" s="9">
        <v>2.5034930233289693E-2</v>
      </c>
      <c r="H63" s="9"/>
      <c r="I63" s="89"/>
    </row>
    <row r="64" spans="1:9" x14ac:dyDescent="0.2">
      <c r="A64" s="1" t="s">
        <v>83</v>
      </c>
      <c r="B64" s="6"/>
      <c r="C64" s="9">
        <v>0.67880840872642567</v>
      </c>
      <c r="D64" s="9">
        <v>0.12541263227093202</v>
      </c>
      <c r="E64" s="9">
        <v>0.1012177528720478</v>
      </c>
      <c r="F64" s="9">
        <v>6.2639740520493092E-2</v>
      </c>
      <c r="G64" s="9">
        <v>3.1921465610101354E-2</v>
      </c>
      <c r="H64" s="9"/>
      <c r="I64" s="89"/>
    </row>
    <row r="65" spans="1:9" x14ac:dyDescent="0.2">
      <c r="A65" s="1" t="s">
        <v>84</v>
      </c>
      <c r="B65" s="6"/>
      <c r="C65" s="9">
        <v>0.66021415141704076</v>
      </c>
      <c r="D65" s="9">
        <v>0.14009054139261942</v>
      </c>
      <c r="E65" s="9">
        <v>0.10064391150684834</v>
      </c>
      <c r="F65" s="9">
        <v>5.6414854020665636E-2</v>
      </c>
      <c r="G65" s="9">
        <v>4.2636541662825669E-2</v>
      </c>
      <c r="H65" s="9"/>
      <c r="I65" s="89"/>
    </row>
    <row r="66" spans="1:9" x14ac:dyDescent="0.2">
      <c r="A66" s="14" t="s">
        <v>85</v>
      </c>
      <c r="B66" s="7"/>
      <c r="C66" s="10">
        <v>0.66010146165037442</v>
      </c>
      <c r="D66" s="10">
        <v>0.14715914544509179</v>
      </c>
      <c r="E66" s="10">
        <v>0.10721439332852067</v>
      </c>
      <c r="F66" s="10">
        <v>5.4233876047014261E-2</v>
      </c>
      <c r="G66" s="10">
        <v>3.1291123528998856E-2</v>
      </c>
      <c r="H66" s="9"/>
      <c r="I66" s="89"/>
    </row>
    <row r="67" spans="1:9" x14ac:dyDescent="0.2">
      <c r="A67" s="1" t="s">
        <v>109</v>
      </c>
      <c r="B67" s="6"/>
      <c r="C67" s="9">
        <v>0.70216824218966933</v>
      </c>
      <c r="D67" s="9">
        <v>0.11297968392362802</v>
      </c>
      <c r="E67" s="9">
        <v>8.6328455354927697E-2</v>
      </c>
      <c r="F67" s="9">
        <v>4.7305156102261457E-2</v>
      </c>
      <c r="G67" s="9">
        <v>5.1218462429513549E-2</v>
      </c>
      <c r="H67" s="9"/>
      <c r="I67" s="89"/>
    </row>
    <row r="68" spans="1:9" x14ac:dyDescent="0.2">
      <c r="A68" s="1"/>
      <c r="B68" s="6"/>
      <c r="C68" s="9"/>
      <c r="D68" s="9"/>
      <c r="E68" s="9"/>
      <c r="F68" s="9"/>
      <c r="G68" s="9"/>
      <c r="H68" s="9"/>
      <c r="I68" s="89"/>
    </row>
    <row r="69" spans="1:9" x14ac:dyDescent="0.2">
      <c r="A69" s="1" t="s">
        <v>86</v>
      </c>
      <c r="B69" s="6"/>
      <c r="C69" s="9">
        <v>0.71419878933959113</v>
      </c>
      <c r="D69" s="9">
        <v>0.10764846738933331</v>
      </c>
      <c r="E69" s="9">
        <v>8.0447643003003277E-2</v>
      </c>
      <c r="F69" s="9">
        <v>6.4228022816167393E-2</v>
      </c>
      <c r="G69" s="9">
        <v>3.3477077451905056E-2</v>
      </c>
      <c r="H69" s="9"/>
      <c r="I69" s="89"/>
    </row>
    <row r="70" spans="1:9" x14ac:dyDescent="0.2">
      <c r="A70" s="14" t="s">
        <v>87</v>
      </c>
      <c r="B70" s="7"/>
      <c r="C70" s="10">
        <v>0.69256712835049028</v>
      </c>
      <c r="D70" s="10">
        <v>0.11319915348912657</v>
      </c>
      <c r="E70" s="10">
        <v>0.10714130389220633</v>
      </c>
      <c r="F70" s="10">
        <v>4.912991597853672E-2</v>
      </c>
      <c r="G70" s="10">
        <v>3.7962498289640247E-2</v>
      </c>
      <c r="H70" s="9"/>
      <c r="I70" s="89"/>
    </row>
    <row r="71" spans="1:9" x14ac:dyDescent="0.2">
      <c r="A71" s="1" t="s">
        <v>110</v>
      </c>
      <c r="B71" s="6"/>
      <c r="C71" s="9">
        <v>0.70275851319945848</v>
      </c>
      <c r="D71" s="9">
        <v>0.11058404324644507</v>
      </c>
      <c r="E71" s="9">
        <v>9.4565044894490358E-2</v>
      </c>
      <c r="F71" s="9">
        <v>5.6243129214943351E-2</v>
      </c>
      <c r="G71" s="9">
        <v>3.584926944466281E-2</v>
      </c>
      <c r="H71" s="9"/>
      <c r="I71" s="89"/>
    </row>
    <row r="72" spans="1:9" x14ac:dyDescent="0.2">
      <c r="A72" s="1"/>
      <c r="B72" s="6"/>
      <c r="C72" s="9"/>
      <c r="D72" s="9"/>
      <c r="E72" s="9"/>
      <c r="F72" s="9"/>
      <c r="G72" s="9"/>
      <c r="H72" s="9"/>
      <c r="I72" s="89"/>
    </row>
    <row r="73" spans="1:9" ht="13.5" thickBot="1" x14ac:dyDescent="0.25">
      <c r="A73" s="15" t="s">
        <v>111</v>
      </c>
      <c r="B73" s="8"/>
      <c r="C73" s="11">
        <v>0.74137135172924062</v>
      </c>
      <c r="D73" s="11">
        <v>0.10020632562295248</v>
      </c>
      <c r="E73" s="11">
        <v>7.8540152284144182E-2</v>
      </c>
      <c r="F73" s="11">
        <v>4.1537211164084042E-2</v>
      </c>
      <c r="G73" s="11">
        <v>3.8344959199578831E-2</v>
      </c>
      <c r="H73" s="9"/>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8" t="s">
        <v>247</v>
      </c>
    </row>
    <row r="2" spans="1:9" x14ac:dyDescent="0.2">
      <c r="A2" s="24" t="s">
        <v>344</v>
      </c>
    </row>
    <row r="3" spans="1:9" x14ac:dyDescent="0.2">
      <c r="B3" s="38"/>
      <c r="C3" s="37" t="s">
        <v>139</v>
      </c>
      <c r="D3" s="37" t="s">
        <v>140</v>
      </c>
      <c r="E3" s="37"/>
      <c r="F3" s="37" t="s">
        <v>141</v>
      </c>
      <c r="G3" s="37"/>
      <c r="H3" s="37"/>
      <c r="I3" s="212" t="s">
        <v>453</v>
      </c>
    </row>
    <row r="4" spans="1:9" x14ac:dyDescent="0.2">
      <c r="A4" s="181" t="s">
        <v>245</v>
      </c>
      <c r="B4" s="193" t="s">
        <v>345</v>
      </c>
      <c r="C4" s="194" t="s">
        <v>159</v>
      </c>
      <c r="D4" s="194" t="s">
        <v>129</v>
      </c>
      <c r="E4" s="194" t="s">
        <v>91</v>
      </c>
      <c r="F4" s="194" t="s">
        <v>145</v>
      </c>
      <c r="G4" s="194" t="s">
        <v>93</v>
      </c>
      <c r="H4" s="194" t="s">
        <v>106</v>
      </c>
      <c r="I4" s="21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
      <c r="B12" s="1"/>
      <c r="C12" s="6"/>
      <c r="D12" s="6"/>
      <c r="E12" s="6"/>
      <c r="F12" s="6"/>
      <c r="G12" s="6"/>
      <c r="H12" s="6"/>
      <c r="I12" s="89"/>
    </row>
    <row r="13" spans="1:9" x14ac:dyDescent="0.2">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
      <c r="B19" s="1"/>
      <c r="C19" s="6"/>
      <c r="D19" s="6"/>
      <c r="E19" s="6"/>
      <c r="F19" s="6"/>
      <c r="G19" s="6"/>
      <c r="H19" s="6"/>
      <c r="I19" s="19"/>
    </row>
    <row r="20" spans="1:9" x14ac:dyDescent="0.2">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
      <c r="B23" s="1"/>
      <c r="C23" s="6"/>
      <c r="D23" s="6"/>
      <c r="E23" s="6"/>
      <c r="F23" s="6"/>
      <c r="G23" s="6"/>
      <c r="H23" s="6"/>
      <c r="I23" s="19"/>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346</v>
      </c>
      <c r="B27" s="6"/>
      <c r="C27" s="6"/>
      <c r="D27" s="6"/>
      <c r="E27" s="6"/>
      <c r="F27" s="6"/>
      <c r="G27" s="6"/>
      <c r="H27" s="6"/>
      <c r="I27" s="89"/>
    </row>
    <row r="28" spans="1:9" ht="33.75" x14ac:dyDescent="0.2">
      <c r="A28" s="181" t="s">
        <v>245</v>
      </c>
      <c r="B28" s="193" t="s">
        <v>345</v>
      </c>
      <c r="C28" s="166" t="s">
        <v>89</v>
      </c>
      <c r="D28" s="166" t="s">
        <v>90</v>
      </c>
      <c r="E28" s="166" t="s">
        <v>91</v>
      </c>
      <c r="F28" s="166" t="s">
        <v>92</v>
      </c>
      <c r="G28" s="166" t="s">
        <v>93</v>
      </c>
      <c r="H28" s="166" t="s">
        <v>106</v>
      </c>
      <c r="I28" s="89"/>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
      <c r="A36" s="1"/>
      <c r="B36" s="1"/>
      <c r="C36" s="6"/>
      <c r="D36" s="6"/>
      <c r="E36" s="6"/>
      <c r="F36" s="6"/>
      <c r="G36" s="6"/>
      <c r="H36" s="6"/>
      <c r="I36" s="90"/>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
      <c r="A43" s="1"/>
      <c r="B43" s="1"/>
      <c r="C43" s="6"/>
      <c r="D43" s="6"/>
      <c r="E43" s="6"/>
      <c r="F43" s="6"/>
      <c r="G43" s="6"/>
      <c r="H43" s="6"/>
      <c r="I43" s="90"/>
    </row>
    <row r="44" spans="1:9" x14ac:dyDescent="0.2">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
      <c r="A47" s="1"/>
      <c r="B47" s="1"/>
      <c r="C47" s="6"/>
      <c r="D47" s="6"/>
      <c r="E47" s="6"/>
      <c r="F47" s="6"/>
      <c r="G47" s="6"/>
      <c r="H47" s="6"/>
      <c r="I47" s="90"/>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347</v>
      </c>
      <c r="B52" s="6"/>
      <c r="C52" s="6"/>
      <c r="D52" s="6"/>
      <c r="E52" s="6"/>
      <c r="F52" s="6"/>
      <c r="G52" s="6"/>
      <c r="H52" s="1"/>
      <c r="I52" s="90"/>
    </row>
    <row r="53" spans="1:9" ht="33.75" x14ac:dyDescent="0.2">
      <c r="A53" s="181" t="s">
        <v>245</v>
      </c>
      <c r="B53" s="193" t="s">
        <v>345</v>
      </c>
      <c r="C53" s="166" t="s">
        <v>89</v>
      </c>
      <c r="D53" s="166" t="s">
        <v>90</v>
      </c>
      <c r="E53" s="166" t="s">
        <v>91</v>
      </c>
      <c r="F53" s="166" t="s">
        <v>92</v>
      </c>
      <c r="G53" s="166" t="s">
        <v>93</v>
      </c>
      <c r="H53" s="188" t="s">
        <v>113</v>
      </c>
      <c r="I53" s="89"/>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
      <c r="A61" s="1"/>
      <c r="B61" s="6"/>
      <c r="C61" s="9"/>
      <c r="D61" s="9"/>
      <c r="E61" s="9"/>
      <c r="F61" s="9"/>
      <c r="G61" s="9"/>
      <c r="H61" s="9"/>
      <c r="I61" s="89"/>
    </row>
    <row r="62" spans="1:9" x14ac:dyDescent="0.2">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
      <c r="A68" s="1"/>
      <c r="B68" s="6"/>
      <c r="C68" s="9"/>
      <c r="D68" s="9"/>
      <c r="E68" s="9"/>
      <c r="F68" s="9"/>
      <c r="G68" s="9"/>
      <c r="H68" s="9"/>
      <c r="I68" s="89"/>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
      <c r="A72" s="1"/>
      <c r="B72" s="6"/>
      <c r="C72" s="9"/>
      <c r="D72" s="9"/>
      <c r="E72" s="9"/>
      <c r="F72" s="9"/>
      <c r="G72" s="9"/>
      <c r="H72" s="9"/>
      <c r="I72" s="89"/>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8" t="s">
        <v>247</v>
      </c>
    </row>
    <row r="2" spans="1:9" x14ac:dyDescent="0.2">
      <c r="A2" s="24" t="s">
        <v>329</v>
      </c>
    </row>
    <row r="3" spans="1:9" x14ac:dyDescent="0.2">
      <c r="B3" s="38"/>
      <c r="C3" s="37" t="s">
        <v>139</v>
      </c>
      <c r="D3" s="37" t="s">
        <v>140</v>
      </c>
      <c r="E3" s="37"/>
      <c r="F3" s="37" t="s">
        <v>141</v>
      </c>
      <c r="G3" s="37"/>
      <c r="H3" s="37"/>
      <c r="I3" s="212" t="s">
        <v>453</v>
      </c>
    </row>
    <row r="4" spans="1:9" x14ac:dyDescent="0.2">
      <c r="A4" s="181" t="s">
        <v>245</v>
      </c>
      <c r="B4" s="193" t="s">
        <v>330</v>
      </c>
      <c r="C4" s="194" t="s">
        <v>159</v>
      </c>
      <c r="D4" s="194" t="s">
        <v>129</v>
      </c>
      <c r="E4" s="194" t="s">
        <v>91</v>
      </c>
      <c r="F4" s="194" t="s">
        <v>145</v>
      </c>
      <c r="G4" s="194" t="s">
        <v>93</v>
      </c>
      <c r="H4" s="194" t="s">
        <v>106</v>
      </c>
      <c r="I4" s="21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
      <c r="B12" s="1"/>
      <c r="C12" s="6"/>
      <c r="D12" s="6"/>
      <c r="E12" s="6"/>
      <c r="F12" s="6"/>
      <c r="G12" s="6"/>
      <c r="H12" s="6"/>
      <c r="I12" s="89"/>
    </row>
    <row r="13" spans="1:9" x14ac:dyDescent="0.2">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c r="C22" s="6"/>
      <c r="D22" s="6"/>
      <c r="E22" s="6"/>
      <c r="F22" s="6"/>
      <c r="G22" s="6"/>
      <c r="H22" s="6"/>
      <c r="I22" s="19"/>
    </row>
    <row r="23" spans="1:9" x14ac:dyDescent="0.2">
      <c r="B23" s="1"/>
      <c r="C23" s="6"/>
      <c r="D23" s="6"/>
      <c r="E23" s="6"/>
      <c r="F23" s="6"/>
      <c r="G23" s="6"/>
      <c r="H23" s="6"/>
      <c r="I23" s="19"/>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331</v>
      </c>
      <c r="B27" s="6"/>
      <c r="C27" s="6"/>
      <c r="D27" s="6"/>
      <c r="E27" s="6"/>
      <c r="F27" s="6"/>
      <c r="G27" s="6"/>
      <c r="H27" s="6"/>
      <c r="I27" s="89"/>
    </row>
    <row r="28" spans="1:9" ht="33.75" x14ac:dyDescent="0.2">
      <c r="A28" s="181" t="s">
        <v>245</v>
      </c>
      <c r="B28" s="193" t="s">
        <v>330</v>
      </c>
      <c r="C28" s="166" t="s">
        <v>89</v>
      </c>
      <c r="D28" s="166" t="s">
        <v>90</v>
      </c>
      <c r="E28" s="166" t="s">
        <v>91</v>
      </c>
      <c r="F28" s="166" t="s">
        <v>92</v>
      </c>
      <c r="G28" s="166" t="s">
        <v>93</v>
      </c>
      <c r="H28" s="166" t="s">
        <v>106</v>
      </c>
      <c r="I28" s="89"/>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
      <c r="A36" s="1"/>
      <c r="B36" s="1"/>
      <c r="C36" s="6"/>
      <c r="D36" s="6"/>
      <c r="E36" s="6"/>
      <c r="F36" s="6"/>
      <c r="G36" s="6"/>
      <c r="H36" s="6"/>
      <c r="I36" s="90"/>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
      <c r="A43" s="1"/>
      <c r="B43" s="1"/>
      <c r="C43" s="6"/>
      <c r="D43" s="6"/>
      <c r="E43" s="6"/>
      <c r="F43" s="6"/>
      <c r="G43" s="6"/>
      <c r="H43" s="6"/>
      <c r="I43" s="90"/>
    </row>
    <row r="44" spans="1:9" x14ac:dyDescent="0.2">
      <c r="A44" s="1" t="s">
        <v>365</v>
      </c>
      <c r="B44" s="1"/>
      <c r="C44" s="19"/>
      <c r="D44" s="19"/>
      <c r="E44" s="19"/>
      <c r="F44" s="19"/>
      <c r="G44" s="19"/>
      <c r="H44" s="6"/>
      <c r="I44" s="90"/>
    </row>
    <row r="45" spans="1:9" x14ac:dyDescent="0.2">
      <c r="A45" s="14" t="s">
        <v>366</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332</v>
      </c>
      <c r="B52" s="6"/>
      <c r="C52" s="6"/>
      <c r="D52" s="6"/>
      <c r="E52" s="6"/>
      <c r="F52" s="6"/>
      <c r="G52" s="6"/>
      <c r="H52" s="1"/>
      <c r="I52" s="90"/>
    </row>
    <row r="53" spans="1:9" ht="33.75" x14ac:dyDescent="0.2">
      <c r="A53" s="181" t="s">
        <v>245</v>
      </c>
      <c r="B53" s="193" t="s">
        <v>330</v>
      </c>
      <c r="C53" s="166" t="s">
        <v>89</v>
      </c>
      <c r="D53" s="166" t="s">
        <v>90</v>
      </c>
      <c r="E53" s="166" t="s">
        <v>91</v>
      </c>
      <c r="F53" s="166" t="s">
        <v>92</v>
      </c>
      <c r="G53" s="166" t="s">
        <v>93</v>
      </c>
      <c r="H53" s="188" t="s">
        <v>113</v>
      </c>
      <c r="I53" s="89"/>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
      <c r="A61" s="1"/>
      <c r="B61" s="6"/>
      <c r="C61" s="9"/>
      <c r="D61" s="9"/>
      <c r="E61" s="9"/>
      <c r="F61" s="9"/>
      <c r="G61" s="9"/>
      <c r="H61" s="9"/>
      <c r="I61" s="89"/>
    </row>
    <row r="62" spans="1:9" x14ac:dyDescent="0.2">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
      <c r="A68" s="1"/>
      <c r="B68" s="6"/>
      <c r="C68" s="9"/>
      <c r="D68" s="9"/>
      <c r="E68" s="9"/>
      <c r="F68" s="9"/>
      <c r="G68" s="9"/>
      <c r="H68" s="9"/>
      <c r="I68" s="89"/>
    </row>
    <row r="69" spans="1:9" x14ac:dyDescent="0.2">
      <c r="A69" s="1" t="s">
        <v>365</v>
      </c>
      <c r="B69" s="6"/>
      <c r="C69" s="9"/>
      <c r="D69" s="9"/>
      <c r="E69" s="9"/>
      <c r="F69" s="9"/>
      <c r="G69" s="9"/>
      <c r="H69" s="9"/>
      <c r="I69" s="89"/>
    </row>
    <row r="70" spans="1:9" x14ac:dyDescent="0.2">
      <c r="A70" s="14" t="s">
        <v>366</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8" t="s">
        <v>247</v>
      </c>
    </row>
    <row r="2" spans="1:9" x14ac:dyDescent="0.2">
      <c r="A2" s="24" t="s">
        <v>313</v>
      </c>
    </row>
    <row r="3" spans="1:9" x14ac:dyDescent="0.2">
      <c r="B3" s="38"/>
      <c r="C3" s="37" t="s">
        <v>139</v>
      </c>
      <c r="D3" s="37" t="s">
        <v>140</v>
      </c>
      <c r="E3" s="37"/>
      <c r="F3" s="37" t="s">
        <v>141</v>
      </c>
      <c r="G3" s="37"/>
      <c r="H3" s="37"/>
      <c r="I3" s="212" t="s">
        <v>453</v>
      </c>
    </row>
    <row r="4" spans="1:9" x14ac:dyDescent="0.2">
      <c r="A4" s="181" t="s">
        <v>245</v>
      </c>
      <c r="B4" s="193" t="s">
        <v>314</v>
      </c>
      <c r="C4" s="194" t="s">
        <v>159</v>
      </c>
      <c r="D4" s="194" t="s">
        <v>129</v>
      </c>
      <c r="E4" s="194" t="s">
        <v>91</v>
      </c>
      <c r="F4" s="194" t="s">
        <v>145</v>
      </c>
      <c r="G4" s="194" t="s">
        <v>93</v>
      </c>
      <c r="H4" s="194" t="s">
        <v>106</v>
      </c>
      <c r="I4" s="211" t="s">
        <v>396</v>
      </c>
    </row>
    <row r="5" spans="1:9" x14ac:dyDescent="0.2">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
      <c r="B12" s="1"/>
      <c r="C12" s="6"/>
      <c r="D12" s="6"/>
      <c r="E12" s="6"/>
      <c r="F12" s="6"/>
      <c r="G12" s="6"/>
      <c r="H12" s="6"/>
      <c r="I12" s="89"/>
    </row>
    <row r="13" spans="1:9" x14ac:dyDescent="0.2">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
      <c r="B23" s="1"/>
      <c r="C23" s="6"/>
      <c r="D23" s="6"/>
      <c r="E23" s="6"/>
      <c r="F23" s="6"/>
      <c r="G23" s="6"/>
      <c r="H23" s="6"/>
      <c r="I23" s="19"/>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315</v>
      </c>
      <c r="B27" s="6"/>
      <c r="C27" s="6"/>
      <c r="D27" s="6"/>
      <c r="E27" s="6"/>
      <c r="F27" s="6"/>
      <c r="G27" s="6"/>
      <c r="H27" s="6"/>
      <c r="I27" s="89"/>
    </row>
    <row r="28" spans="1:9" ht="33.75" x14ac:dyDescent="0.2">
      <c r="A28" s="181" t="s">
        <v>245</v>
      </c>
      <c r="B28" s="193" t="s">
        <v>314</v>
      </c>
      <c r="C28" s="166" t="s">
        <v>89</v>
      </c>
      <c r="D28" s="166" t="s">
        <v>90</v>
      </c>
      <c r="E28" s="166" t="s">
        <v>91</v>
      </c>
      <c r="F28" s="166" t="s">
        <v>92</v>
      </c>
      <c r="G28" s="166" t="s">
        <v>93</v>
      </c>
      <c r="H28" s="166" t="s">
        <v>106</v>
      </c>
      <c r="I28" s="89"/>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
      <c r="A36" s="1"/>
      <c r="B36" s="1"/>
      <c r="C36" s="6"/>
      <c r="D36" s="6"/>
      <c r="E36" s="6"/>
      <c r="F36" s="6"/>
      <c r="G36" s="6"/>
      <c r="H36" s="6"/>
      <c r="I36" s="90"/>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
      <c r="A43" s="1"/>
      <c r="B43" s="1"/>
      <c r="C43" s="6"/>
      <c r="D43" s="6"/>
      <c r="E43" s="6"/>
      <c r="F43" s="6"/>
      <c r="G43" s="6"/>
      <c r="H43" s="6"/>
      <c r="I43" s="90"/>
    </row>
    <row r="44" spans="1:9" x14ac:dyDescent="0.2">
      <c r="A44" s="1" t="s">
        <v>86</v>
      </c>
      <c r="B44" s="1"/>
      <c r="C44" s="19"/>
      <c r="D44" s="19"/>
      <c r="E44" s="19"/>
      <c r="F44" s="19"/>
      <c r="G44" s="19"/>
      <c r="H44" s="6"/>
      <c r="I44" s="90"/>
    </row>
    <row r="45" spans="1:9" x14ac:dyDescent="0.2">
      <c r="A45" s="14" t="s">
        <v>87</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316</v>
      </c>
      <c r="B52" s="6"/>
      <c r="C52" s="6"/>
      <c r="D52" s="6"/>
      <c r="E52" s="6"/>
      <c r="F52" s="6"/>
      <c r="G52" s="6"/>
      <c r="H52" s="1"/>
      <c r="I52" s="90"/>
    </row>
    <row r="53" spans="1:9" ht="33.75" x14ac:dyDescent="0.2">
      <c r="A53" s="181" t="s">
        <v>245</v>
      </c>
      <c r="B53" s="193" t="s">
        <v>314</v>
      </c>
      <c r="C53" s="166" t="s">
        <v>89</v>
      </c>
      <c r="D53" s="166" t="s">
        <v>90</v>
      </c>
      <c r="E53" s="166" t="s">
        <v>91</v>
      </c>
      <c r="F53" s="166" t="s">
        <v>92</v>
      </c>
      <c r="G53" s="166" t="s">
        <v>93</v>
      </c>
      <c r="H53" s="188" t="s">
        <v>113</v>
      </c>
      <c r="I53" s="89"/>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
      <c r="A61" s="1"/>
      <c r="B61" s="6"/>
      <c r="C61" s="9"/>
      <c r="D61" s="9"/>
      <c r="E61" s="9"/>
      <c r="F61" s="9"/>
      <c r="G61" s="9"/>
      <c r="H61" s="9"/>
      <c r="I61" s="89"/>
    </row>
    <row r="62" spans="1:9" x14ac:dyDescent="0.2">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
      <c r="A68" s="1"/>
      <c r="B68" s="6"/>
      <c r="C68" s="9"/>
      <c r="D68" s="9"/>
      <c r="E68" s="9"/>
      <c r="F68" s="9"/>
      <c r="G68" s="9"/>
      <c r="H68" s="9"/>
      <c r="I68" s="89"/>
    </row>
    <row r="69" spans="1:9" x14ac:dyDescent="0.2">
      <c r="A69" s="1" t="s">
        <v>86</v>
      </c>
      <c r="B69" s="6"/>
      <c r="C69" s="9"/>
      <c r="D69" s="9"/>
      <c r="E69" s="9"/>
      <c r="F69" s="9"/>
      <c r="G69" s="9"/>
      <c r="H69" s="9"/>
      <c r="I69" s="89"/>
    </row>
    <row r="70" spans="1:9" x14ac:dyDescent="0.2">
      <c r="A70" s="14" t="s">
        <v>87</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8" x14ac:dyDescent="0.2">
      <c r="A1" s="263" t="s">
        <v>200</v>
      </c>
      <c r="B1" s="263"/>
      <c r="C1" s="264"/>
      <c r="D1" s="264"/>
      <c r="E1" s="264"/>
      <c r="F1" s="264"/>
      <c r="G1" s="264"/>
      <c r="H1" s="264"/>
      <c r="I1" s="264"/>
      <c r="J1" s="264"/>
    </row>
    <row r="2" spans="1:28" x14ac:dyDescent="0.2">
      <c r="A2" s="263" t="s">
        <v>8</v>
      </c>
      <c r="B2" s="298"/>
      <c r="C2" s="264" t="s">
        <v>1155</v>
      </c>
      <c r="D2" s="264"/>
      <c r="E2" s="264"/>
      <c r="F2" s="264"/>
      <c r="G2" s="264"/>
      <c r="H2" s="264"/>
      <c r="I2" s="264"/>
      <c r="J2" s="264"/>
    </row>
    <row r="3" spans="1:28" ht="42.75" x14ac:dyDescent="0.2">
      <c r="A3" s="265" t="s">
        <v>245</v>
      </c>
      <c r="B3" s="284" t="s">
        <v>1131</v>
      </c>
      <c r="C3" s="267" t="s">
        <v>1156</v>
      </c>
      <c r="D3" s="267" t="s">
        <v>1157</v>
      </c>
      <c r="E3" s="267" t="s">
        <v>1158</v>
      </c>
      <c r="F3" s="267" t="s">
        <v>1159</v>
      </c>
      <c r="G3" s="267" t="s">
        <v>1160</v>
      </c>
      <c r="H3" s="267" t="s">
        <v>1161</v>
      </c>
      <c r="I3" s="267" t="s">
        <v>1162</v>
      </c>
      <c r="J3" s="267" t="s">
        <v>1163</v>
      </c>
      <c r="K3" s="267" t="s">
        <v>1164</v>
      </c>
      <c r="M3" s="353"/>
      <c r="N3" s="344"/>
      <c r="O3" s="356"/>
      <c r="P3" s="356"/>
      <c r="Q3" s="356"/>
      <c r="R3" s="356"/>
      <c r="S3" s="356"/>
      <c r="T3" s="356"/>
      <c r="U3" s="356"/>
      <c r="V3" s="290"/>
      <c r="W3" s="290"/>
      <c r="X3" s="290"/>
      <c r="Y3" s="290"/>
      <c r="Z3" s="290"/>
      <c r="AA3" s="290"/>
      <c r="AB3" s="290"/>
    </row>
    <row r="4" spans="1:28" ht="15" x14ac:dyDescent="0.25">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49"/>
      <c r="N4" s="355"/>
      <c r="O4" s="355"/>
      <c r="P4" s="355"/>
      <c r="Q4" s="355"/>
      <c r="R4" s="355"/>
      <c r="S4" s="355"/>
      <c r="T4" s="355"/>
      <c r="U4" s="355"/>
      <c r="V4" s="329"/>
      <c r="W4" s="329"/>
      <c r="X4" s="329"/>
      <c r="Y4" s="329"/>
      <c r="Z4" s="329"/>
      <c r="AA4" s="329"/>
      <c r="AB4" s="290"/>
    </row>
    <row r="5" spans="1:28" ht="15" x14ac:dyDescent="0.25">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49"/>
      <c r="N5" s="355"/>
      <c r="O5" s="355"/>
      <c r="P5" s="355"/>
      <c r="Q5" s="355"/>
      <c r="R5" s="355"/>
      <c r="S5" s="355"/>
      <c r="T5" s="355"/>
      <c r="U5" s="355"/>
      <c r="V5" s="329"/>
      <c r="W5" s="329"/>
      <c r="X5" s="329"/>
      <c r="Y5" s="329"/>
      <c r="Z5" s="329"/>
      <c r="AA5" s="329"/>
      <c r="AB5" s="290"/>
    </row>
    <row r="6" spans="1:28" ht="15" x14ac:dyDescent="0.25">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49"/>
      <c r="N6" s="355"/>
      <c r="O6" s="355"/>
      <c r="P6" s="355"/>
      <c r="Q6" s="355"/>
      <c r="R6" s="355"/>
      <c r="S6" s="355"/>
      <c r="T6" s="355"/>
      <c r="U6" s="355"/>
      <c r="V6" s="329"/>
      <c r="W6" s="329"/>
      <c r="X6" s="329"/>
      <c r="Y6" s="329"/>
      <c r="Z6" s="329"/>
      <c r="AA6" s="329"/>
      <c r="AB6" s="290"/>
    </row>
    <row r="7" spans="1:28" ht="15" x14ac:dyDescent="0.25">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49"/>
      <c r="N7" s="355"/>
      <c r="O7" s="355"/>
      <c r="P7" s="355"/>
      <c r="Q7" s="355"/>
      <c r="R7" s="355"/>
      <c r="S7" s="355"/>
      <c r="T7" s="355"/>
      <c r="U7" s="355"/>
      <c r="V7" s="329"/>
      <c r="W7" s="329"/>
      <c r="X7" s="329"/>
      <c r="Y7" s="329"/>
      <c r="Z7" s="329"/>
      <c r="AA7" s="329"/>
      <c r="AB7" s="290"/>
    </row>
    <row r="8" spans="1:28" ht="15" x14ac:dyDescent="0.25">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49"/>
      <c r="N8" s="355"/>
      <c r="O8" s="355"/>
      <c r="P8" s="355"/>
      <c r="Q8" s="355"/>
      <c r="R8" s="355"/>
      <c r="S8" s="355"/>
      <c r="T8" s="355"/>
      <c r="U8" s="355"/>
      <c r="V8" s="329"/>
      <c r="W8" s="329"/>
      <c r="X8" s="329"/>
      <c r="Y8" s="329"/>
      <c r="Z8" s="329"/>
      <c r="AA8" s="329"/>
      <c r="AB8" s="290"/>
    </row>
    <row r="9" spans="1:28" ht="15" x14ac:dyDescent="0.25">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49"/>
      <c r="N9" s="355"/>
      <c r="O9" s="355"/>
      <c r="P9" s="355"/>
      <c r="Q9" s="355"/>
      <c r="R9" s="355"/>
      <c r="S9" s="355"/>
      <c r="T9" s="355"/>
      <c r="U9" s="355"/>
      <c r="V9" s="329"/>
      <c r="W9" s="329"/>
      <c r="X9" s="329"/>
      <c r="Y9" s="329"/>
      <c r="Z9" s="329"/>
      <c r="AA9" s="329"/>
      <c r="AB9" s="290"/>
    </row>
    <row r="10" spans="1:28" x14ac:dyDescent="0.2">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53"/>
      <c r="N10" s="353"/>
      <c r="O10" s="353"/>
      <c r="P10" s="353"/>
      <c r="Q10" s="353"/>
      <c r="R10" s="353"/>
      <c r="S10" s="353"/>
      <c r="T10" s="353"/>
      <c r="U10" s="353"/>
      <c r="V10" s="329"/>
      <c r="W10" s="329"/>
      <c r="X10" s="329"/>
      <c r="Y10" s="329"/>
      <c r="Z10" s="329"/>
      <c r="AA10" s="329"/>
      <c r="AB10" s="290"/>
    </row>
    <row r="11" spans="1:28" x14ac:dyDescent="0.2">
      <c r="A11" s="268"/>
      <c r="B11" s="280"/>
      <c r="C11" s="250"/>
      <c r="D11" s="250"/>
      <c r="E11" s="250"/>
      <c r="F11" s="250"/>
      <c r="G11" s="250"/>
      <c r="H11" s="250"/>
      <c r="I11" s="250"/>
      <c r="J11" s="250"/>
      <c r="K11" s="250"/>
      <c r="M11" s="353"/>
      <c r="N11" s="353"/>
      <c r="O11" s="353"/>
      <c r="P11" s="353"/>
      <c r="Q11" s="353"/>
      <c r="R11" s="353"/>
      <c r="S11" s="353"/>
      <c r="T11" s="353"/>
      <c r="U11" s="353"/>
      <c r="V11" s="329"/>
      <c r="W11" s="329"/>
      <c r="X11" s="329"/>
      <c r="Y11" s="329"/>
      <c r="Z11" s="329"/>
      <c r="AA11" s="329"/>
      <c r="AB11" s="290"/>
    </row>
    <row r="12" spans="1:28" x14ac:dyDescent="0.2">
      <c r="A12" s="268"/>
      <c r="B12" s="280"/>
      <c r="C12" s="250"/>
      <c r="D12" s="250"/>
      <c r="E12" s="250"/>
      <c r="F12" s="250"/>
      <c r="G12" s="250"/>
      <c r="H12" s="250"/>
      <c r="I12" s="250"/>
      <c r="J12" s="250"/>
      <c r="K12" s="250"/>
      <c r="M12" s="353"/>
      <c r="N12" s="353"/>
      <c r="O12" s="353"/>
      <c r="P12" s="353"/>
      <c r="Q12" s="353"/>
      <c r="R12" s="353"/>
      <c r="S12" s="353"/>
      <c r="T12" s="353"/>
      <c r="U12" s="353"/>
      <c r="V12" s="329"/>
      <c r="W12" s="329"/>
      <c r="X12" s="329"/>
      <c r="Y12" s="329"/>
      <c r="Z12" s="329"/>
      <c r="AA12" s="329"/>
      <c r="AB12" s="290"/>
    </row>
    <row r="13" spans="1:28" ht="15" x14ac:dyDescent="0.25">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49"/>
      <c r="N13" s="355"/>
      <c r="O13" s="355"/>
      <c r="P13" s="355"/>
      <c r="Q13" s="355"/>
      <c r="R13" s="355"/>
      <c r="S13" s="355"/>
      <c r="T13" s="355"/>
      <c r="U13" s="355"/>
      <c r="V13" s="329"/>
      <c r="W13" s="329"/>
      <c r="X13" s="329"/>
      <c r="Y13" s="329"/>
      <c r="Z13" s="329"/>
      <c r="AA13" s="329"/>
      <c r="AB13" s="290"/>
    </row>
    <row r="14" spans="1:28" ht="15" x14ac:dyDescent="0.25">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49"/>
      <c r="N14" s="355"/>
      <c r="O14" s="355"/>
      <c r="P14" s="355"/>
      <c r="Q14" s="355"/>
      <c r="R14" s="355"/>
      <c r="S14" s="355"/>
      <c r="T14" s="355"/>
      <c r="U14" s="355"/>
      <c r="V14" s="329"/>
      <c r="W14" s="329"/>
      <c r="X14" s="329"/>
      <c r="Y14" s="329"/>
      <c r="Z14" s="329"/>
      <c r="AA14" s="329"/>
      <c r="AB14" s="290"/>
    </row>
    <row r="15" spans="1:28" ht="15" x14ac:dyDescent="0.25">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49"/>
      <c r="N15" s="355"/>
      <c r="O15" s="355"/>
      <c r="P15" s="355"/>
      <c r="Q15" s="355"/>
      <c r="R15" s="355"/>
      <c r="S15" s="355"/>
      <c r="T15" s="355"/>
      <c r="U15" s="355"/>
      <c r="V15" s="329"/>
      <c r="W15" s="329"/>
      <c r="X15" s="329"/>
      <c r="Y15" s="329"/>
      <c r="Z15" s="329"/>
      <c r="AA15" s="329"/>
      <c r="AB15" s="290"/>
    </row>
    <row r="16" spans="1:28" ht="15" x14ac:dyDescent="0.25">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49"/>
      <c r="N16" s="355"/>
      <c r="O16" s="355"/>
      <c r="P16" s="355"/>
      <c r="Q16" s="355"/>
      <c r="R16" s="355"/>
      <c r="S16" s="355"/>
      <c r="T16" s="355"/>
      <c r="U16" s="355"/>
      <c r="V16" s="329"/>
      <c r="W16" s="329"/>
      <c r="X16" s="329"/>
      <c r="Y16" s="329"/>
      <c r="Z16" s="329"/>
      <c r="AA16" s="329"/>
      <c r="AB16" s="290"/>
    </row>
    <row r="17" spans="1:28" ht="15" x14ac:dyDescent="0.25">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49"/>
      <c r="N17" s="355"/>
      <c r="O17" s="355"/>
      <c r="P17" s="355"/>
      <c r="Q17" s="355"/>
      <c r="R17" s="355"/>
      <c r="S17" s="355"/>
      <c r="T17" s="355"/>
      <c r="U17" s="355"/>
      <c r="V17" s="329"/>
      <c r="W17" s="329"/>
      <c r="X17" s="329"/>
      <c r="Y17" s="329"/>
      <c r="Z17" s="329"/>
      <c r="AA17" s="329"/>
      <c r="AB17" s="290"/>
    </row>
    <row r="18" spans="1:28" x14ac:dyDescent="0.2">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53"/>
      <c r="N18" s="353"/>
      <c r="O18" s="353"/>
      <c r="P18" s="353"/>
      <c r="Q18" s="353"/>
      <c r="R18" s="353"/>
      <c r="S18" s="353"/>
      <c r="T18" s="353"/>
      <c r="U18" s="353"/>
      <c r="V18" s="329"/>
      <c r="W18" s="329"/>
      <c r="X18" s="329"/>
      <c r="Y18" s="329"/>
      <c r="Z18" s="329"/>
      <c r="AA18" s="329"/>
      <c r="AB18" s="290"/>
    </row>
    <row r="19" spans="1:28" x14ac:dyDescent="0.2">
      <c r="A19" s="268"/>
      <c r="B19" s="280"/>
      <c r="C19" s="250"/>
      <c r="D19" s="250"/>
      <c r="E19" s="250"/>
      <c r="F19" s="250"/>
      <c r="G19" s="250"/>
      <c r="H19" s="250"/>
      <c r="I19" s="250"/>
      <c r="J19" s="250"/>
      <c r="K19" s="250"/>
      <c r="M19" s="353"/>
      <c r="N19" s="353"/>
      <c r="O19" s="353"/>
      <c r="P19" s="353"/>
      <c r="Q19" s="353"/>
      <c r="R19" s="353"/>
      <c r="S19" s="353"/>
      <c r="T19" s="353"/>
      <c r="U19" s="353"/>
      <c r="V19" s="329"/>
      <c r="W19" s="329"/>
      <c r="X19" s="329"/>
      <c r="Y19" s="329"/>
      <c r="Z19" s="329"/>
      <c r="AA19" s="329"/>
      <c r="AB19" s="290"/>
    </row>
    <row r="20" spans="1:28" x14ac:dyDescent="0.2">
      <c r="A20" s="268"/>
      <c r="B20" s="280"/>
      <c r="C20" s="250"/>
      <c r="D20" s="250"/>
      <c r="E20" s="250"/>
      <c r="F20" s="250"/>
      <c r="G20" s="250"/>
      <c r="H20" s="250"/>
      <c r="I20" s="250"/>
      <c r="J20" s="250"/>
      <c r="K20" s="250"/>
      <c r="M20" s="353"/>
      <c r="N20" s="353"/>
      <c r="O20" s="353"/>
      <c r="P20" s="353"/>
      <c r="Q20" s="353"/>
      <c r="R20" s="353"/>
      <c r="S20" s="353"/>
      <c r="T20" s="353"/>
      <c r="U20" s="347"/>
      <c r="V20" s="329"/>
      <c r="W20" s="329"/>
      <c r="X20" s="329"/>
      <c r="Y20" s="329"/>
      <c r="Z20" s="329"/>
      <c r="AA20" s="329"/>
      <c r="AB20" s="290"/>
    </row>
    <row r="21" spans="1:28" ht="15" x14ac:dyDescent="0.25">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49"/>
      <c r="N21" s="355"/>
      <c r="O21" s="355"/>
      <c r="P21" s="355"/>
      <c r="Q21" s="355"/>
      <c r="R21" s="355"/>
      <c r="S21" s="355"/>
      <c r="T21" s="355"/>
      <c r="U21" s="355"/>
      <c r="V21" s="329"/>
      <c r="W21" s="329"/>
      <c r="X21" s="329"/>
      <c r="Y21" s="329"/>
      <c r="Z21" s="329"/>
      <c r="AA21" s="329"/>
      <c r="AB21" s="290"/>
    </row>
    <row r="22" spans="1:28" ht="15" x14ac:dyDescent="0.25">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49"/>
      <c r="N22" s="355"/>
      <c r="O22" s="355"/>
      <c r="P22" s="355"/>
      <c r="Q22" s="355"/>
      <c r="R22" s="355"/>
      <c r="S22" s="355"/>
      <c r="T22" s="355"/>
      <c r="U22" s="355"/>
      <c r="V22" s="329"/>
      <c r="W22" s="329"/>
      <c r="X22" s="329"/>
      <c r="Y22" s="329"/>
      <c r="Z22" s="329"/>
      <c r="AA22" s="329"/>
      <c r="AB22" s="290"/>
    </row>
    <row r="23" spans="1:28" x14ac:dyDescent="0.2">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53"/>
      <c r="N23" s="353"/>
      <c r="O23" s="353"/>
      <c r="P23" s="353"/>
      <c r="Q23" s="353"/>
      <c r="R23" s="353"/>
      <c r="S23" s="353"/>
      <c r="T23" s="353"/>
      <c r="U23" s="353"/>
      <c r="V23" s="290"/>
      <c r="W23" s="290"/>
      <c r="X23" s="290"/>
      <c r="Y23" s="290"/>
      <c r="Z23" s="290"/>
      <c r="AA23" s="290"/>
      <c r="AB23" s="290"/>
    </row>
    <row r="24" spans="1:28" x14ac:dyDescent="0.2">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5" thickBot="1" x14ac:dyDescent="0.25">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
      <c r="A26" s="268"/>
      <c r="B26" s="383" t="s">
        <v>1165</v>
      </c>
      <c r="C26" s="248"/>
      <c r="D26" s="248"/>
      <c r="E26" s="248"/>
      <c r="F26" s="248"/>
      <c r="G26" s="248"/>
      <c r="H26" s="248"/>
      <c r="I26" s="248"/>
      <c r="J26" s="248"/>
    </row>
    <row r="27" spans="1:28" x14ac:dyDescent="0.2">
      <c r="A27" s="268"/>
      <c r="B27" s="248"/>
      <c r="C27" s="268"/>
      <c r="D27" s="268"/>
      <c r="E27" s="268"/>
      <c r="F27" s="268"/>
      <c r="G27" s="268"/>
      <c r="H27" s="268"/>
      <c r="I27" s="248"/>
      <c r="J27" s="248"/>
      <c r="K27" s="290"/>
    </row>
    <row r="28" spans="1:28" x14ac:dyDescent="0.2">
      <c r="A28" s="263" t="s">
        <v>200</v>
      </c>
      <c r="B28" s="264"/>
      <c r="C28" s="263"/>
      <c r="D28" s="263"/>
      <c r="E28" s="263"/>
      <c r="F28" s="263"/>
      <c r="G28" s="263"/>
      <c r="H28" s="263"/>
      <c r="I28" s="264"/>
      <c r="J28" s="248"/>
      <c r="K28" s="290"/>
    </row>
    <row r="29" spans="1:28" x14ac:dyDescent="0.2">
      <c r="A29" s="263" t="s">
        <v>10</v>
      </c>
      <c r="B29" s="264" t="str">
        <f>C2</f>
        <v>FY12</v>
      </c>
      <c r="C29" s="273"/>
      <c r="D29" s="273"/>
      <c r="E29" s="273"/>
      <c r="F29" s="273"/>
      <c r="G29" s="273"/>
      <c r="H29" s="273"/>
      <c r="I29" s="273"/>
      <c r="J29" s="248"/>
      <c r="K29" s="290"/>
    </row>
    <row r="30" spans="1:28" ht="33.75" x14ac:dyDescent="0.2">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
      <c r="A31" s="268"/>
      <c r="B31" s="248"/>
      <c r="C31" s="248"/>
      <c r="D31" s="248"/>
      <c r="E31" s="248"/>
      <c r="F31" s="248"/>
      <c r="G31" s="248"/>
      <c r="H31" s="248"/>
      <c r="I31" s="268"/>
      <c r="J31" s="248"/>
      <c r="K31" s="290"/>
    </row>
    <row r="32" spans="1:28" x14ac:dyDescent="0.2">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
      <c r="A39" s="268"/>
      <c r="B39" s="240"/>
      <c r="C39" s="248"/>
      <c r="D39" s="248"/>
      <c r="E39" s="248"/>
      <c r="F39" s="248"/>
      <c r="G39" s="248"/>
      <c r="H39" s="248"/>
      <c r="I39" s="248"/>
      <c r="J39" s="248"/>
      <c r="K39" s="240"/>
    </row>
    <row r="40" spans="1:11" x14ac:dyDescent="0.2">
      <c r="A40" s="268"/>
      <c r="B40" s="271"/>
      <c r="C40" s="248"/>
      <c r="D40" s="248"/>
      <c r="E40" s="248"/>
      <c r="F40" s="248"/>
      <c r="G40" s="248"/>
      <c r="H40" s="248"/>
      <c r="I40" s="248"/>
      <c r="J40" s="248"/>
      <c r="K40" s="240"/>
    </row>
    <row r="41" spans="1:11" x14ac:dyDescent="0.2">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
      <c r="A47" s="268"/>
      <c r="B47" s="240"/>
      <c r="C47" s="248"/>
      <c r="D47" s="248"/>
      <c r="E47" s="248"/>
      <c r="F47" s="248"/>
      <c r="G47" s="248"/>
      <c r="H47" s="248"/>
      <c r="I47" s="248"/>
      <c r="J47" s="248"/>
      <c r="K47" s="240"/>
    </row>
    <row r="48" spans="1:11" x14ac:dyDescent="0.2">
      <c r="A48" s="268"/>
      <c r="B48" s="271"/>
      <c r="C48" s="248"/>
      <c r="D48" s="248"/>
      <c r="E48" s="248"/>
      <c r="F48" s="248"/>
      <c r="G48" s="248"/>
      <c r="H48" s="248"/>
      <c r="I48" s="248"/>
      <c r="J48" s="248"/>
      <c r="K48" s="240"/>
    </row>
    <row r="49" spans="1:11" x14ac:dyDescent="0.2">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
      <c r="A52" s="268"/>
      <c r="B52" s="250"/>
      <c r="C52" s="248"/>
      <c r="D52" s="248"/>
      <c r="E52" s="248"/>
      <c r="F52" s="248"/>
      <c r="G52" s="248"/>
      <c r="H52" s="248"/>
      <c r="I52" s="248"/>
      <c r="J52" s="248"/>
      <c r="K52" s="240"/>
    </row>
    <row r="53" spans="1:11" ht="13.5" thickBot="1" x14ac:dyDescent="0.25">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
      <c r="A54" s="268"/>
      <c r="B54" s="383" t="s">
        <v>1165</v>
      </c>
      <c r="C54" s="248"/>
      <c r="D54" s="248"/>
      <c r="E54" s="248"/>
      <c r="F54" s="248"/>
      <c r="G54" s="248"/>
      <c r="H54" s="248"/>
      <c r="I54" s="248"/>
      <c r="J54" s="248"/>
      <c r="K54" s="290"/>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FY12</v>
      </c>
      <c r="C57" s="251"/>
      <c r="D57" s="251"/>
      <c r="E57" s="251"/>
      <c r="F57" s="251"/>
      <c r="G57" s="251"/>
      <c r="H57" s="251"/>
      <c r="I57" s="267"/>
      <c r="J57" s="248"/>
      <c r="K57" s="290"/>
    </row>
    <row r="58" spans="1:11" ht="22.5" x14ac:dyDescent="0.2">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
      <c r="A66" s="268"/>
      <c r="B66" s="240"/>
      <c r="C66" s="275"/>
      <c r="D66" s="275"/>
      <c r="E66" s="275"/>
      <c r="F66" s="275"/>
      <c r="G66" s="275"/>
      <c r="H66" s="275"/>
      <c r="I66" s="248"/>
      <c r="J66" s="251"/>
      <c r="K66" s="290"/>
    </row>
    <row r="67" spans="1:11" x14ac:dyDescent="0.2">
      <c r="A67" s="268"/>
      <c r="B67" s="271"/>
      <c r="C67" s="275"/>
      <c r="D67" s="275"/>
      <c r="E67" s="275"/>
      <c r="F67" s="275"/>
      <c r="G67" s="275"/>
      <c r="H67" s="275"/>
      <c r="I67" s="248"/>
      <c r="J67" s="251"/>
      <c r="K67" s="290"/>
    </row>
    <row r="68" spans="1:11" x14ac:dyDescent="0.2">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
      <c r="A74" s="268"/>
      <c r="B74" s="240"/>
      <c r="C74" s="275"/>
      <c r="D74" s="275"/>
      <c r="E74" s="275"/>
      <c r="F74" s="275"/>
      <c r="G74" s="275"/>
      <c r="H74" s="275"/>
      <c r="I74" s="248"/>
      <c r="J74" s="251"/>
      <c r="K74"/>
    </row>
    <row r="75" spans="1:11" x14ac:dyDescent="0.2">
      <c r="A75" s="268"/>
      <c r="B75" s="271"/>
      <c r="C75" s="275"/>
      <c r="D75" s="275"/>
      <c r="E75" s="275"/>
      <c r="F75" s="275"/>
      <c r="G75" s="275"/>
      <c r="H75" s="275"/>
      <c r="I75" s="248"/>
      <c r="J75" s="251"/>
      <c r="K75"/>
    </row>
    <row r="76" spans="1:11" x14ac:dyDescent="0.2">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
      <c r="A79" s="268"/>
      <c r="B79" s="271"/>
      <c r="C79" s="275"/>
      <c r="D79" s="275"/>
      <c r="E79" s="275"/>
      <c r="F79" s="275"/>
      <c r="G79" s="275"/>
      <c r="H79" s="275"/>
      <c r="I79" s="248"/>
      <c r="J79" s="251"/>
      <c r="K79"/>
    </row>
    <row r="80" spans="1:11" ht="13.5" thickBot="1" x14ac:dyDescent="0.25">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
      <c r="A81" s="35"/>
      <c r="B81" s="35"/>
      <c r="C81" s="383" t="s">
        <v>1165</v>
      </c>
      <c r="D81" s="35"/>
      <c r="E81" s="35"/>
      <c r="F81" s="35"/>
      <c r="G81" s="35"/>
      <c r="H81" s="3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D82"/>
  <sheetViews>
    <sheetView zoomScaleNormal="100" workbookViewId="0">
      <selection activeCell="O13" sqref="O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1094</v>
      </c>
      <c r="D2" s="264"/>
      <c r="E2" s="264"/>
      <c r="F2" s="264"/>
      <c r="G2" s="264"/>
      <c r="H2" s="264"/>
      <c r="I2" s="264"/>
      <c r="J2" s="264"/>
      <c r="K2" s="264"/>
    </row>
    <row r="3" spans="1:30" ht="45" x14ac:dyDescent="0.2">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53"/>
      <c r="P3" s="344"/>
      <c r="Q3" s="356"/>
      <c r="R3" s="356"/>
      <c r="S3" s="356"/>
      <c r="T3" s="356"/>
      <c r="U3" s="356"/>
      <c r="V3" s="356"/>
      <c r="W3" s="356"/>
      <c r="X3" s="290"/>
      <c r="Y3" s="290"/>
      <c r="Z3" s="290"/>
      <c r="AA3" s="290"/>
      <c r="AB3" s="290"/>
      <c r="AC3" s="290"/>
      <c r="AD3" s="290"/>
    </row>
    <row r="4" spans="1:30" ht="15" x14ac:dyDescent="0.25">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49"/>
      <c r="P4" s="355"/>
      <c r="Q4" s="355"/>
      <c r="R4" s="355"/>
      <c r="S4" s="355"/>
      <c r="T4" s="355"/>
      <c r="U4" s="355"/>
      <c r="V4" s="355"/>
      <c r="W4" s="355"/>
      <c r="X4" s="329"/>
      <c r="Y4" s="329"/>
      <c r="Z4" s="329"/>
      <c r="AA4" s="329"/>
      <c r="AB4" s="329"/>
      <c r="AC4" s="329"/>
      <c r="AD4" s="290"/>
    </row>
    <row r="5" spans="1:30" ht="15" x14ac:dyDescent="0.25">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49"/>
      <c r="P5" s="355"/>
      <c r="Q5" s="355"/>
      <c r="R5" s="355"/>
      <c r="S5" s="355"/>
      <c r="T5" s="355"/>
      <c r="U5" s="355"/>
      <c r="V5" s="355"/>
      <c r="W5" s="355"/>
      <c r="X5" s="329"/>
      <c r="Y5" s="329"/>
      <c r="Z5" s="329"/>
      <c r="AA5" s="329"/>
      <c r="AB5" s="329"/>
      <c r="AC5" s="329"/>
      <c r="AD5" s="290"/>
    </row>
    <row r="6" spans="1:30" ht="15" x14ac:dyDescent="0.25">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49"/>
      <c r="P6" s="355"/>
      <c r="Q6" s="355"/>
      <c r="R6" s="355"/>
      <c r="S6" s="355"/>
      <c r="T6" s="355"/>
      <c r="U6" s="355"/>
      <c r="V6" s="355"/>
      <c r="W6" s="355"/>
      <c r="X6" s="329"/>
      <c r="Y6" s="329"/>
      <c r="Z6" s="329"/>
      <c r="AA6" s="329"/>
      <c r="AB6" s="329"/>
      <c r="AC6" s="329"/>
      <c r="AD6" s="290"/>
    </row>
    <row r="7" spans="1:30" ht="15" x14ac:dyDescent="0.25">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49"/>
      <c r="P7" s="355"/>
      <c r="Q7" s="355"/>
      <c r="R7" s="355"/>
      <c r="S7" s="355"/>
      <c r="T7" s="355"/>
      <c r="U7" s="355"/>
      <c r="V7" s="355"/>
      <c r="W7" s="355"/>
      <c r="X7" s="329"/>
      <c r="Y7" s="329"/>
      <c r="Z7" s="329"/>
      <c r="AA7" s="329"/>
      <c r="AB7" s="329"/>
      <c r="AC7" s="329"/>
      <c r="AD7" s="290"/>
    </row>
    <row r="8" spans="1:30" ht="15" x14ac:dyDescent="0.25">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49"/>
      <c r="P8" s="355"/>
      <c r="Q8" s="355"/>
      <c r="R8" s="355"/>
      <c r="S8" s="355"/>
      <c r="T8" s="355"/>
      <c r="U8" s="355"/>
      <c r="V8" s="355"/>
      <c r="W8" s="355"/>
      <c r="X8" s="329"/>
      <c r="Y8" s="329"/>
      <c r="Z8" s="329"/>
      <c r="AA8" s="329"/>
      <c r="AB8" s="329"/>
      <c r="AC8" s="329"/>
      <c r="AD8" s="290"/>
    </row>
    <row r="9" spans="1:30" ht="15" x14ac:dyDescent="0.25">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49"/>
      <c r="P9" s="355"/>
      <c r="Q9" s="355"/>
      <c r="R9" s="355"/>
      <c r="S9" s="355"/>
      <c r="T9" s="355"/>
      <c r="U9" s="355"/>
      <c r="V9" s="355"/>
      <c r="W9" s="355"/>
      <c r="X9" s="329"/>
      <c r="Y9" s="329"/>
      <c r="Z9" s="329"/>
      <c r="AA9" s="329"/>
      <c r="AB9" s="329"/>
      <c r="AC9" s="329"/>
      <c r="AD9" s="290"/>
    </row>
    <row r="10" spans="1:30" x14ac:dyDescent="0.2">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53"/>
      <c r="P10" s="353"/>
      <c r="Q10" s="353"/>
      <c r="R10" s="353"/>
      <c r="S10" s="353"/>
      <c r="T10" s="353"/>
      <c r="U10" s="353"/>
      <c r="V10" s="353"/>
      <c r="W10" s="353"/>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353"/>
      <c r="P11" s="353"/>
      <c r="Q11" s="353"/>
      <c r="R11" s="353"/>
      <c r="S11" s="353"/>
      <c r="T11" s="353"/>
      <c r="U11" s="353"/>
      <c r="V11" s="353"/>
      <c r="W11" s="353"/>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353"/>
      <c r="P12" s="353"/>
      <c r="Q12" s="353"/>
      <c r="R12" s="353"/>
      <c r="S12" s="353"/>
      <c r="T12" s="353"/>
      <c r="U12" s="353"/>
      <c r="V12" s="353"/>
      <c r="W12" s="353"/>
      <c r="X12" s="329"/>
      <c r="Y12" s="329"/>
      <c r="Z12" s="329"/>
      <c r="AA12" s="329"/>
      <c r="AB12" s="329"/>
      <c r="AC12" s="329"/>
      <c r="AD12" s="290"/>
    </row>
    <row r="13" spans="1:30" ht="15" x14ac:dyDescent="0.25">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49"/>
      <c r="P13" s="355"/>
      <c r="Q13" s="355"/>
      <c r="R13" s="355"/>
      <c r="S13" s="355"/>
      <c r="T13" s="355"/>
      <c r="U13" s="355"/>
      <c r="V13" s="355"/>
      <c r="W13" s="355"/>
      <c r="X13" s="329"/>
      <c r="Y13" s="329"/>
      <c r="Z13" s="329"/>
      <c r="AA13" s="329"/>
      <c r="AB13" s="329"/>
      <c r="AC13" s="329"/>
      <c r="AD13" s="290"/>
    </row>
    <row r="14" spans="1:30" ht="15" x14ac:dyDescent="0.25">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49"/>
      <c r="P14" s="355"/>
      <c r="Q14" s="355"/>
      <c r="R14" s="355"/>
      <c r="S14" s="355"/>
      <c r="T14" s="355"/>
      <c r="U14" s="355"/>
      <c r="V14" s="355"/>
      <c r="W14" s="355"/>
      <c r="X14" s="329"/>
      <c r="Y14" s="329"/>
      <c r="Z14" s="329"/>
      <c r="AA14" s="329"/>
      <c r="AB14" s="329"/>
      <c r="AC14" s="329"/>
      <c r="AD14" s="290"/>
    </row>
    <row r="15" spans="1:30" ht="15" x14ac:dyDescent="0.25">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49"/>
      <c r="P15" s="355"/>
      <c r="Q15" s="355"/>
      <c r="R15" s="355"/>
      <c r="S15" s="355"/>
      <c r="T15" s="355"/>
      <c r="U15" s="355"/>
      <c r="V15" s="355"/>
      <c r="W15" s="355"/>
      <c r="X15" s="329"/>
      <c r="Y15" s="329"/>
      <c r="Z15" s="329"/>
      <c r="AA15" s="329"/>
      <c r="AB15" s="329"/>
      <c r="AC15" s="329"/>
      <c r="AD15" s="290"/>
    </row>
    <row r="16" spans="1:30" ht="15" x14ac:dyDescent="0.25">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49"/>
      <c r="P16" s="355"/>
      <c r="Q16" s="355"/>
      <c r="R16" s="355"/>
      <c r="S16" s="355"/>
      <c r="T16" s="355"/>
      <c r="U16" s="355"/>
      <c r="V16" s="355"/>
      <c r="W16" s="355"/>
      <c r="X16" s="329"/>
      <c r="Y16" s="329"/>
      <c r="Z16" s="329"/>
      <c r="AA16" s="329"/>
      <c r="AB16" s="329"/>
      <c r="AC16" s="329"/>
      <c r="AD16" s="290"/>
    </row>
    <row r="17" spans="1:30" ht="15" x14ac:dyDescent="0.25">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49"/>
      <c r="P17" s="355"/>
      <c r="Q17" s="355"/>
      <c r="R17" s="355"/>
      <c r="S17" s="355"/>
      <c r="T17" s="355"/>
      <c r="U17" s="355"/>
      <c r="V17" s="355"/>
      <c r="W17" s="355"/>
      <c r="X17" s="329"/>
      <c r="Y17" s="329"/>
      <c r="Z17" s="329"/>
      <c r="AA17" s="329"/>
      <c r="AB17" s="329"/>
      <c r="AC17" s="329"/>
      <c r="AD17" s="290"/>
    </row>
    <row r="18" spans="1:30" x14ac:dyDescent="0.2">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53"/>
      <c r="P18" s="353"/>
      <c r="Q18" s="353"/>
      <c r="R18" s="353"/>
      <c r="S18" s="353"/>
      <c r="T18" s="353"/>
      <c r="U18" s="353"/>
      <c r="V18" s="353"/>
      <c r="W18" s="353"/>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353"/>
      <c r="P19" s="353"/>
      <c r="Q19" s="353"/>
      <c r="R19" s="353"/>
      <c r="S19" s="353"/>
      <c r="T19" s="353"/>
      <c r="U19" s="353"/>
      <c r="V19" s="353"/>
      <c r="W19" s="353"/>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353"/>
      <c r="P20" s="353"/>
      <c r="Q20" s="353"/>
      <c r="R20" s="353"/>
      <c r="S20" s="353"/>
      <c r="T20" s="353"/>
      <c r="U20" s="353"/>
      <c r="V20" s="353"/>
      <c r="W20" s="347"/>
      <c r="X20" s="329"/>
      <c r="Y20" s="329"/>
      <c r="Z20" s="329"/>
      <c r="AA20" s="329"/>
      <c r="AB20" s="329"/>
      <c r="AC20" s="329"/>
      <c r="AD20" s="290"/>
    </row>
    <row r="21" spans="1:30" ht="15" x14ac:dyDescent="0.25">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49"/>
      <c r="P21" s="355"/>
      <c r="Q21" s="355"/>
      <c r="R21" s="355"/>
      <c r="S21" s="355"/>
      <c r="T21" s="355"/>
      <c r="U21" s="355"/>
      <c r="V21" s="355"/>
      <c r="W21" s="355"/>
      <c r="X21" s="329"/>
      <c r="Y21" s="329"/>
      <c r="Z21" s="329"/>
      <c r="AA21" s="329"/>
      <c r="AB21" s="329"/>
      <c r="AC21" s="329"/>
      <c r="AD21" s="290"/>
    </row>
    <row r="22" spans="1:30" ht="15" x14ac:dyDescent="0.25">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49"/>
      <c r="P22" s="355"/>
      <c r="Q22" s="355"/>
      <c r="R22" s="355"/>
      <c r="S22" s="355"/>
      <c r="T22" s="355"/>
      <c r="U22" s="355"/>
      <c r="V22" s="355"/>
      <c r="W22" s="355"/>
      <c r="X22" s="329"/>
      <c r="Y22" s="329"/>
      <c r="Z22" s="329"/>
      <c r="AA22" s="329"/>
      <c r="AB22" s="329"/>
      <c r="AC22" s="329"/>
      <c r="AD22" s="290"/>
    </row>
    <row r="23" spans="1:30" x14ac:dyDescent="0.2">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53"/>
      <c r="P23" s="353"/>
      <c r="Q23" s="353"/>
      <c r="R23" s="353"/>
      <c r="S23" s="353"/>
      <c r="T23" s="353"/>
      <c r="U23" s="353"/>
      <c r="V23" s="353"/>
      <c r="W23" s="353"/>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
      <c r="A26" s="268"/>
      <c r="B26" s="332" t="s">
        <v>1106</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FY11</v>
      </c>
      <c r="C29" s="273"/>
      <c r="D29" s="273"/>
      <c r="E29" s="273"/>
      <c r="F29" s="273"/>
      <c r="G29" s="273"/>
      <c r="H29" s="273"/>
      <c r="I29" s="273"/>
      <c r="J29" s="273"/>
      <c r="K29" s="248"/>
    </row>
    <row r="30" spans="1:30" ht="45" x14ac:dyDescent="0.2">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
      <c r="A54" s="268"/>
      <c r="B54" s="332" t="s">
        <v>1106</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FY11</v>
      </c>
      <c r="C57" s="251"/>
      <c r="D57" s="251"/>
      <c r="E57" s="251"/>
      <c r="F57" s="251"/>
      <c r="G57" s="251"/>
      <c r="H57" s="251"/>
      <c r="I57" s="251"/>
      <c r="J57" s="267"/>
      <c r="K57" s="248"/>
    </row>
    <row r="58" spans="1:12" ht="22.5" x14ac:dyDescent="0.2">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
      <c r="A81" s="35"/>
      <c r="B81" s="35"/>
      <c r="C81" s="332" t="s">
        <v>1106</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D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2.570312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1026</v>
      </c>
      <c r="D2" s="264"/>
      <c r="E2" s="264"/>
      <c r="F2" s="264"/>
      <c r="G2" s="264"/>
      <c r="H2" s="264"/>
      <c r="I2" s="264"/>
      <c r="J2" s="264"/>
      <c r="K2" s="264"/>
    </row>
    <row r="3" spans="1:30" ht="45" x14ac:dyDescent="0.2">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5" x14ac:dyDescent="0.25">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42">
        <f t="shared" ref="O4:O9" si="2">SUM(C4:G4)</f>
        <v>313479832.58999997</v>
      </c>
      <c r="P4" s="330"/>
      <c r="Q4" s="330"/>
      <c r="R4" s="330"/>
      <c r="S4" s="330"/>
      <c r="T4" s="330"/>
      <c r="U4" s="330"/>
      <c r="V4" s="330"/>
      <c r="W4" s="329"/>
      <c r="X4" s="329"/>
      <c r="Y4" s="329"/>
      <c r="Z4" s="329"/>
      <c r="AA4" s="329"/>
      <c r="AB4" s="329"/>
      <c r="AC4" s="329"/>
      <c r="AD4" s="290"/>
    </row>
    <row r="5" spans="1:30" ht="15" x14ac:dyDescent="0.25">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42">
        <f t="shared" si="2"/>
        <v>175858877.07999998</v>
      </c>
      <c r="P5" s="330"/>
      <c r="Q5" s="330"/>
      <c r="R5" s="330"/>
      <c r="S5" s="330"/>
      <c r="T5" s="330"/>
      <c r="U5" s="330"/>
      <c r="V5" s="330"/>
      <c r="W5" s="329"/>
      <c r="X5" s="329"/>
      <c r="Y5" s="329"/>
      <c r="Z5" s="329"/>
      <c r="AA5" s="329"/>
      <c r="AB5" s="329"/>
      <c r="AC5" s="329"/>
      <c r="AD5" s="290"/>
    </row>
    <row r="6" spans="1:30" ht="15" x14ac:dyDescent="0.25">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42">
        <f t="shared" si="2"/>
        <v>130139623.95000002</v>
      </c>
      <c r="P6" s="330"/>
      <c r="Q6" s="330"/>
      <c r="R6" s="330"/>
      <c r="S6" s="330"/>
      <c r="T6" s="330"/>
      <c r="U6" s="330"/>
      <c r="V6" s="330"/>
      <c r="W6" s="329"/>
      <c r="X6" s="329"/>
      <c r="Y6" s="329"/>
      <c r="Z6" s="329"/>
      <c r="AA6" s="329"/>
      <c r="AB6" s="329"/>
      <c r="AC6" s="329"/>
      <c r="AD6" s="290"/>
    </row>
    <row r="7" spans="1:30" ht="15" x14ac:dyDescent="0.25">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42">
        <f t="shared" si="2"/>
        <v>131424203.48999998</v>
      </c>
      <c r="P7" s="330"/>
      <c r="Q7" s="330"/>
      <c r="R7" s="330"/>
      <c r="S7" s="330"/>
      <c r="T7" s="330"/>
      <c r="U7" s="330"/>
      <c r="V7" s="330"/>
      <c r="W7" s="329"/>
      <c r="X7" s="329"/>
      <c r="Y7" s="329"/>
      <c r="Z7" s="329"/>
      <c r="AA7" s="329"/>
      <c r="AB7" s="329"/>
      <c r="AC7" s="329"/>
      <c r="AD7" s="290"/>
    </row>
    <row r="8" spans="1:30" ht="15" x14ac:dyDescent="0.25">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42">
        <f t="shared" si="2"/>
        <v>67497824.150000006</v>
      </c>
      <c r="P8" s="330"/>
      <c r="Q8" s="330"/>
      <c r="R8" s="330"/>
      <c r="S8" s="330"/>
      <c r="T8" s="330"/>
      <c r="U8" s="330"/>
      <c r="V8" s="330"/>
      <c r="W8" s="329"/>
      <c r="X8" s="329"/>
      <c r="Y8" s="329"/>
      <c r="Z8" s="329"/>
      <c r="AA8" s="329"/>
      <c r="AB8" s="329"/>
      <c r="AC8" s="329"/>
      <c r="AD8" s="290"/>
    </row>
    <row r="9" spans="1:30" ht="15" x14ac:dyDescent="0.25">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42">
        <f t="shared" si="2"/>
        <v>20269911.979999997</v>
      </c>
      <c r="P9" s="330"/>
      <c r="Q9" s="330"/>
      <c r="R9" s="330"/>
      <c r="S9" s="330"/>
      <c r="T9" s="330"/>
      <c r="U9" s="330"/>
      <c r="V9" s="330"/>
      <c r="W9" s="329"/>
      <c r="X9" s="329"/>
      <c r="Y9" s="329"/>
      <c r="Z9" s="329"/>
      <c r="AA9" s="329"/>
      <c r="AB9" s="329"/>
      <c r="AC9" s="329"/>
      <c r="AD9" s="290"/>
    </row>
    <row r="10" spans="1:30" x14ac:dyDescent="0.2">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29"/>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290"/>
      <c r="P11" s="290"/>
      <c r="Q11" s="290"/>
      <c r="R11" s="290"/>
      <c r="S11" s="290"/>
      <c r="T11" s="290"/>
      <c r="U11" s="290"/>
      <c r="V11" s="290"/>
      <c r="W11" s="329"/>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290"/>
      <c r="P12" s="290"/>
      <c r="Q12" s="290"/>
      <c r="R12" s="290"/>
      <c r="S12" s="290"/>
      <c r="T12" s="290"/>
      <c r="U12" s="290"/>
      <c r="V12" s="290"/>
      <c r="W12" s="329"/>
      <c r="X12" s="329"/>
      <c r="Y12" s="329"/>
      <c r="Z12" s="329"/>
      <c r="AA12" s="329"/>
      <c r="AB12" s="329"/>
      <c r="AC12" s="329"/>
      <c r="AD12" s="290"/>
    </row>
    <row r="13" spans="1:30" ht="15" x14ac:dyDescent="0.25">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30"/>
      <c r="P13" s="330"/>
      <c r="Q13" s="330"/>
      <c r="R13" s="330"/>
      <c r="S13" s="330"/>
      <c r="T13" s="330"/>
      <c r="U13" s="330"/>
      <c r="V13" s="330"/>
      <c r="W13" s="329"/>
      <c r="X13" s="329"/>
      <c r="Y13" s="329"/>
      <c r="Z13" s="329"/>
      <c r="AA13" s="329"/>
      <c r="AB13" s="329"/>
      <c r="AC13" s="329"/>
      <c r="AD13" s="290"/>
    </row>
    <row r="14" spans="1:30" ht="15" x14ac:dyDescent="0.25">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30"/>
      <c r="P14" s="330"/>
      <c r="Q14" s="330"/>
      <c r="R14" s="330"/>
      <c r="S14" s="330"/>
      <c r="T14" s="330"/>
      <c r="U14" s="330"/>
      <c r="V14" s="330"/>
      <c r="W14" s="329"/>
      <c r="X14" s="329"/>
      <c r="Y14" s="329"/>
      <c r="Z14" s="329"/>
      <c r="AA14" s="329"/>
      <c r="AB14" s="329"/>
      <c r="AC14" s="329"/>
      <c r="AD14" s="290"/>
    </row>
    <row r="15" spans="1:30" ht="15" x14ac:dyDescent="0.25">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30"/>
      <c r="P15" s="330"/>
      <c r="Q15" s="330"/>
      <c r="R15" s="330"/>
      <c r="S15" s="330"/>
      <c r="T15" s="330"/>
      <c r="U15" s="330"/>
      <c r="V15" s="330"/>
      <c r="W15" s="329"/>
      <c r="X15" s="329"/>
      <c r="Y15" s="329"/>
      <c r="Z15" s="329"/>
      <c r="AA15" s="329"/>
      <c r="AB15" s="329"/>
      <c r="AC15" s="329"/>
      <c r="AD15" s="290"/>
    </row>
    <row r="16" spans="1:30" ht="15" x14ac:dyDescent="0.25">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30"/>
      <c r="P16" s="330"/>
      <c r="Q16" s="330"/>
      <c r="R16" s="330"/>
      <c r="S16" s="330"/>
      <c r="T16" s="330"/>
      <c r="U16" s="330"/>
      <c r="V16" s="330"/>
      <c r="W16" s="329"/>
      <c r="X16" s="329"/>
      <c r="Y16" s="329"/>
      <c r="Z16" s="329"/>
      <c r="AA16" s="329"/>
      <c r="AB16" s="329"/>
      <c r="AC16" s="329"/>
      <c r="AD16" s="290"/>
    </row>
    <row r="17" spans="1:30" ht="15" x14ac:dyDescent="0.25">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30"/>
      <c r="P17" s="330"/>
      <c r="Q17" s="330"/>
      <c r="R17" s="330"/>
      <c r="S17" s="330"/>
      <c r="T17" s="330"/>
      <c r="U17" s="330"/>
      <c r="V17" s="330"/>
      <c r="W17" s="329"/>
      <c r="X17" s="329"/>
      <c r="Y17" s="329"/>
      <c r="Z17" s="329"/>
      <c r="AA17" s="329"/>
      <c r="AB17" s="329"/>
      <c r="AC17" s="329"/>
      <c r="AD17" s="290"/>
    </row>
    <row r="18" spans="1:30" x14ac:dyDescent="0.2">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29"/>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290"/>
      <c r="P19" s="290"/>
      <c r="Q19" s="290"/>
      <c r="R19" s="290"/>
      <c r="S19" s="290"/>
      <c r="T19" s="290"/>
      <c r="U19" s="290"/>
      <c r="V19" s="290"/>
      <c r="W19" s="329"/>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290"/>
      <c r="P20" s="290"/>
      <c r="Q20" s="290"/>
      <c r="R20" s="290"/>
      <c r="S20" s="290"/>
      <c r="T20" s="290"/>
      <c r="U20" s="290"/>
      <c r="V20" s="290"/>
      <c r="W20" s="329"/>
      <c r="X20" s="329"/>
      <c r="Y20" s="329"/>
      <c r="Z20" s="329"/>
      <c r="AA20" s="329"/>
      <c r="AB20" s="329"/>
      <c r="AC20" s="329"/>
      <c r="AD20" s="290"/>
    </row>
    <row r="21" spans="1:30" ht="15" x14ac:dyDescent="0.25">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30"/>
      <c r="P21" s="330"/>
      <c r="Q21" s="330"/>
      <c r="R21" s="330"/>
      <c r="S21" s="330"/>
      <c r="T21" s="330"/>
      <c r="U21" s="330"/>
      <c r="V21" s="330"/>
      <c r="W21" s="329"/>
      <c r="X21" s="329"/>
      <c r="Y21" s="329"/>
      <c r="Z21" s="329"/>
      <c r="AA21" s="329"/>
      <c r="AB21" s="329"/>
      <c r="AC21" s="329"/>
      <c r="AD21" s="290"/>
    </row>
    <row r="22" spans="1:30" ht="15" x14ac:dyDescent="0.25">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30"/>
      <c r="P22" s="330"/>
      <c r="Q22" s="330"/>
      <c r="R22" s="330"/>
      <c r="S22" s="330"/>
      <c r="T22" s="330"/>
      <c r="U22" s="330"/>
      <c r="V22" s="330"/>
      <c r="W22" s="329"/>
      <c r="X22" s="329"/>
      <c r="Y22" s="329"/>
      <c r="Z22" s="329"/>
      <c r="AA22" s="329"/>
      <c r="AB22" s="329"/>
      <c r="AC22" s="329"/>
      <c r="AD22" s="290"/>
    </row>
    <row r="23" spans="1:30" x14ac:dyDescent="0.2">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5" thickTop="1" x14ac:dyDescent="0.2">
      <c r="A26" s="268"/>
      <c r="B26" s="332" t="s">
        <v>1035</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FY10</v>
      </c>
      <c r="C29" s="273"/>
      <c r="D29" s="273"/>
      <c r="E29" s="273"/>
      <c r="F29" s="273"/>
      <c r="G29" s="273"/>
      <c r="H29" s="273"/>
      <c r="I29" s="273"/>
      <c r="J29" s="273"/>
      <c r="K29" s="248"/>
    </row>
    <row r="30" spans="1:30" ht="45" x14ac:dyDescent="0.2">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5" thickTop="1" x14ac:dyDescent="0.2">
      <c r="A54" s="268"/>
      <c r="B54" s="332" t="s">
        <v>1035</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FY10</v>
      </c>
      <c r="C57" s="251"/>
      <c r="D57" s="251"/>
      <c r="E57" s="251"/>
      <c r="F57" s="251"/>
      <c r="G57" s="251"/>
      <c r="H57" s="251"/>
      <c r="I57" s="251"/>
      <c r="J57" s="267"/>
      <c r="K57" s="248"/>
    </row>
    <row r="58" spans="1:12" ht="22.5" x14ac:dyDescent="0.2">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5" thickTop="1" x14ac:dyDescent="0.2">
      <c r="A81" s="35"/>
      <c r="B81" s="35"/>
      <c r="C81" s="332" t="s">
        <v>1035</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1" max="11" width="9.140625" style="251" bestFit="1"/>
    <col min="13" max="13" width="7.140625" bestFit="1" customWidth="1"/>
  </cols>
  <sheetData>
    <row r="1" spans="1:11" x14ac:dyDescent="0.2">
      <c r="A1" s="263" t="s">
        <v>200</v>
      </c>
      <c r="B1" s="263"/>
      <c r="C1" s="264"/>
      <c r="D1" s="264"/>
      <c r="E1" s="264"/>
      <c r="F1" s="264"/>
      <c r="G1" s="264"/>
      <c r="H1" s="264"/>
      <c r="I1" s="264"/>
      <c r="J1" s="264"/>
    </row>
    <row r="2" spans="1:11" x14ac:dyDescent="0.2">
      <c r="A2" s="263" t="s">
        <v>8</v>
      </c>
      <c r="B2" s="298"/>
      <c r="C2" s="264" t="s">
        <v>9</v>
      </c>
      <c r="D2" s="264"/>
      <c r="E2" s="264"/>
      <c r="F2" s="264"/>
      <c r="G2" s="264"/>
      <c r="H2" s="264"/>
      <c r="I2" s="264"/>
      <c r="J2" s="264"/>
    </row>
    <row r="3" spans="1:11" ht="33.75" x14ac:dyDescent="0.2">
      <c r="A3" s="265" t="s">
        <v>245</v>
      </c>
      <c r="B3" s="284" t="s">
        <v>624</v>
      </c>
      <c r="C3" s="267" t="s">
        <v>12</v>
      </c>
      <c r="D3" s="267" t="s">
        <v>13</v>
      </c>
      <c r="E3" s="267" t="s">
        <v>14</v>
      </c>
      <c r="F3" s="267" t="s">
        <v>15</v>
      </c>
      <c r="G3" s="267" t="s">
        <v>16</v>
      </c>
      <c r="H3" s="267" t="s">
        <v>18</v>
      </c>
      <c r="I3" s="267" t="s">
        <v>17</v>
      </c>
      <c r="J3" s="267" t="s">
        <v>19</v>
      </c>
      <c r="K3" s="267" t="s">
        <v>20</v>
      </c>
    </row>
    <row r="4" spans="1:11" x14ac:dyDescent="0.2">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
      <c r="A11" s="268"/>
      <c r="B11" s="280"/>
      <c r="C11" s="250"/>
      <c r="D11" s="250"/>
      <c r="E11" s="250"/>
      <c r="F11" s="250"/>
      <c r="G11" s="250"/>
      <c r="H11" s="250"/>
      <c r="I11" s="250"/>
      <c r="J11" s="250"/>
      <c r="K11" s="250"/>
    </row>
    <row r="12" spans="1:11" x14ac:dyDescent="0.2">
      <c r="A12" s="268"/>
      <c r="B12" s="280"/>
      <c r="C12" s="250"/>
      <c r="D12" s="250"/>
      <c r="E12" s="250"/>
      <c r="F12" s="250"/>
      <c r="G12" s="250"/>
      <c r="H12" s="250"/>
      <c r="I12" s="250"/>
      <c r="J12" s="250"/>
      <c r="K12" s="250"/>
    </row>
    <row r="13" spans="1:11" x14ac:dyDescent="0.2">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
      <c r="A19" s="268"/>
      <c r="B19" s="280"/>
      <c r="C19" s="250"/>
      <c r="D19" s="250"/>
      <c r="E19" s="250"/>
      <c r="F19" s="250"/>
      <c r="G19" s="250"/>
      <c r="H19" s="250"/>
      <c r="I19" s="250"/>
      <c r="J19" s="250"/>
      <c r="K19" s="250"/>
    </row>
    <row r="20" spans="1:11" x14ac:dyDescent="0.2">
      <c r="A20" s="268"/>
      <c r="B20" s="280"/>
      <c r="C20" s="250"/>
      <c r="D20" s="250"/>
      <c r="E20" s="250"/>
      <c r="F20" s="250"/>
      <c r="G20" s="250"/>
      <c r="H20" s="250"/>
      <c r="I20" s="250"/>
      <c r="J20" s="250"/>
      <c r="K20" s="250"/>
    </row>
    <row r="21" spans="1:11" x14ac:dyDescent="0.2">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
      <c r="A24" s="268"/>
      <c r="B24" s="250"/>
      <c r="C24" s="250"/>
      <c r="D24" s="250"/>
      <c r="E24" s="250"/>
      <c r="F24" s="250"/>
      <c r="G24" s="250"/>
      <c r="H24" s="250"/>
      <c r="I24" s="250"/>
      <c r="J24" s="250"/>
      <c r="K24" s="250"/>
    </row>
    <row r="25" spans="1:11" ht="13.5" thickBot="1" x14ac:dyDescent="0.25">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5" thickTop="1" x14ac:dyDescent="0.2">
      <c r="A26" s="268"/>
      <c r="B26" s="248"/>
      <c r="C26" s="248"/>
      <c r="D26" s="248"/>
      <c r="E26" s="248"/>
      <c r="F26" s="248"/>
      <c r="G26" s="248"/>
      <c r="H26" s="248"/>
      <c r="I26" s="248"/>
      <c r="J26" s="248"/>
    </row>
    <row r="27" spans="1:11" x14ac:dyDescent="0.2">
      <c r="A27" s="268"/>
      <c r="B27" s="248"/>
      <c r="C27" s="268"/>
      <c r="D27" s="268"/>
      <c r="E27" s="268"/>
      <c r="F27" s="268"/>
      <c r="G27" s="268"/>
      <c r="H27" s="268"/>
      <c r="I27" s="248"/>
      <c r="J27" s="248"/>
    </row>
    <row r="28" spans="1:11" x14ac:dyDescent="0.2">
      <c r="A28" s="263" t="s">
        <v>200</v>
      </c>
      <c r="B28" s="264"/>
      <c r="C28" s="263"/>
      <c r="D28" s="263"/>
      <c r="E28" s="263"/>
      <c r="F28" s="263"/>
      <c r="G28" s="263"/>
      <c r="H28" s="263"/>
      <c r="I28" s="264"/>
      <c r="J28" s="248"/>
    </row>
    <row r="29" spans="1:11" x14ac:dyDescent="0.2">
      <c r="A29" s="263" t="s">
        <v>10</v>
      </c>
      <c r="B29" s="264" t="str">
        <f>C2</f>
        <v>FY09</v>
      </c>
      <c r="C29" s="273"/>
      <c r="D29" s="273"/>
      <c r="E29" s="273"/>
      <c r="F29" s="273"/>
      <c r="G29" s="273"/>
      <c r="H29" s="273"/>
      <c r="I29" s="273"/>
      <c r="J29" s="248"/>
    </row>
    <row r="30" spans="1:11" ht="33.75" x14ac:dyDescent="0.2">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
      <c r="A31" s="268"/>
      <c r="B31" s="248"/>
      <c r="C31" s="248"/>
      <c r="D31" s="248"/>
      <c r="E31" s="248"/>
      <c r="F31" s="248"/>
      <c r="G31" s="248"/>
      <c r="H31" s="248"/>
      <c r="I31" s="268"/>
      <c r="J31" s="248"/>
    </row>
    <row r="32" spans="1:11" x14ac:dyDescent="0.2">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
      <c r="A39" s="268"/>
      <c r="B39" s="240"/>
      <c r="C39" s="248"/>
      <c r="D39" s="248"/>
      <c r="E39" s="248"/>
      <c r="F39" s="248"/>
      <c r="G39" s="248"/>
      <c r="H39" s="248"/>
      <c r="I39" s="248"/>
      <c r="J39" s="248"/>
    </row>
    <row r="40" spans="1:10" x14ac:dyDescent="0.2">
      <c r="A40" s="268"/>
      <c r="B40" s="271"/>
      <c r="C40" s="248"/>
      <c r="D40" s="248"/>
      <c r="E40" s="248"/>
      <c r="F40" s="248"/>
      <c r="G40" s="248"/>
      <c r="H40" s="248"/>
      <c r="I40" s="248"/>
      <c r="J40" s="248"/>
    </row>
    <row r="41" spans="1:10" x14ac:dyDescent="0.2">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
      <c r="A47" s="268"/>
      <c r="B47" s="240"/>
      <c r="C47" s="248"/>
      <c r="D47" s="248"/>
      <c r="E47" s="248"/>
      <c r="F47" s="248"/>
      <c r="G47" s="248"/>
      <c r="H47" s="248"/>
      <c r="I47" s="248"/>
      <c r="J47" s="248"/>
    </row>
    <row r="48" spans="1:10" x14ac:dyDescent="0.2">
      <c r="A48" s="268"/>
      <c r="B48" s="271"/>
      <c r="C48" s="248"/>
      <c r="D48" s="248"/>
      <c r="E48" s="248"/>
      <c r="F48" s="248"/>
      <c r="G48" s="248"/>
      <c r="H48" s="248"/>
      <c r="I48" s="248"/>
      <c r="J48" s="248"/>
    </row>
    <row r="49" spans="1:10" x14ac:dyDescent="0.2">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
      <c r="A52" s="268"/>
      <c r="B52" s="250"/>
      <c r="C52" s="248"/>
      <c r="D52" s="248"/>
      <c r="E52" s="248"/>
      <c r="F52" s="248"/>
      <c r="G52" s="248"/>
      <c r="H52" s="248"/>
      <c r="I52" s="248"/>
      <c r="J52" s="248"/>
    </row>
    <row r="53" spans="1:10" ht="13.5" thickBot="1" x14ac:dyDescent="0.25">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5" thickTop="1" x14ac:dyDescent="0.2">
      <c r="A54" s="268"/>
      <c r="B54" s="248"/>
      <c r="C54" s="248"/>
      <c r="D54" s="248"/>
      <c r="E54" s="248"/>
      <c r="F54" s="248"/>
      <c r="G54" s="248"/>
      <c r="H54" s="248"/>
      <c r="I54" s="248"/>
      <c r="J54" s="248"/>
    </row>
    <row r="55" spans="1:10" x14ac:dyDescent="0.2">
      <c r="A55" s="268"/>
      <c r="B55" s="248"/>
      <c r="C55" s="248"/>
      <c r="D55" s="248"/>
      <c r="E55" s="248"/>
      <c r="F55" s="248"/>
      <c r="G55" s="248"/>
      <c r="H55" s="248"/>
      <c r="I55" s="248"/>
      <c r="J55" s="248"/>
    </row>
    <row r="56" spans="1:10" x14ac:dyDescent="0.2">
      <c r="A56" s="263" t="s">
        <v>200</v>
      </c>
      <c r="B56" s="263"/>
      <c r="C56" s="263"/>
      <c r="D56" s="263"/>
      <c r="E56" s="263"/>
      <c r="F56" s="263"/>
      <c r="G56" s="263"/>
      <c r="H56" s="263"/>
      <c r="I56" s="263"/>
      <c r="J56" s="248"/>
    </row>
    <row r="57" spans="1:10" x14ac:dyDescent="0.2">
      <c r="A57" s="263" t="s">
        <v>11</v>
      </c>
      <c r="B57" s="264" t="str">
        <f>C2</f>
        <v>FY09</v>
      </c>
      <c r="C57" s="251"/>
      <c r="D57" s="251"/>
      <c r="E57" s="251"/>
      <c r="F57" s="251"/>
      <c r="G57" s="251"/>
      <c r="H57" s="251"/>
      <c r="I57" s="267"/>
      <c r="J57" s="248"/>
    </row>
    <row r="58" spans="1:10" ht="22.5" x14ac:dyDescent="0.2">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
      <c r="A66" s="268"/>
      <c r="B66" s="240"/>
      <c r="C66" s="275"/>
      <c r="D66" s="275"/>
      <c r="E66" s="275"/>
      <c r="F66" s="275"/>
      <c r="G66" s="275"/>
      <c r="H66" s="275"/>
      <c r="I66" s="275"/>
      <c r="J66" s="248"/>
    </row>
    <row r="67" spans="1:10" x14ac:dyDescent="0.2">
      <c r="A67" s="268"/>
      <c r="B67" s="271"/>
      <c r="C67" s="275"/>
      <c r="D67" s="275"/>
      <c r="E67" s="275"/>
      <c r="F67" s="275"/>
      <c r="G67" s="275"/>
      <c r="H67" s="275"/>
      <c r="I67" s="275"/>
      <c r="J67" s="248"/>
    </row>
    <row r="68" spans="1:10" x14ac:dyDescent="0.2">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
      <c r="A74" s="268"/>
      <c r="B74" s="240"/>
      <c r="C74" s="275"/>
      <c r="D74" s="275"/>
      <c r="E74" s="275"/>
      <c r="F74" s="275"/>
      <c r="G74" s="275"/>
      <c r="H74" s="275"/>
      <c r="I74" s="275"/>
      <c r="J74" s="248"/>
    </row>
    <row r="75" spans="1:10" x14ac:dyDescent="0.2">
      <c r="A75" s="268"/>
      <c r="B75" s="271"/>
      <c r="C75" s="275"/>
      <c r="D75" s="275"/>
      <c r="E75" s="275"/>
      <c r="F75" s="275"/>
      <c r="G75" s="275"/>
      <c r="H75" s="275"/>
      <c r="I75" s="275"/>
      <c r="J75" s="248"/>
    </row>
    <row r="76" spans="1:10" x14ac:dyDescent="0.2">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
      <c r="A79" s="268"/>
      <c r="B79" s="271"/>
      <c r="C79" s="275"/>
      <c r="D79" s="275"/>
      <c r="E79" s="275"/>
      <c r="F79" s="275"/>
      <c r="G79" s="275"/>
      <c r="H79" s="275"/>
      <c r="I79" s="275"/>
      <c r="J79" s="248"/>
    </row>
    <row r="80" spans="1:10" ht="13.5" thickBot="1" x14ac:dyDescent="0.25">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5" thickTop="1" x14ac:dyDescent="0.2">
      <c r="A81" s="35"/>
      <c r="B81" s="35"/>
      <c r="C81" s="35"/>
      <c r="D81" s="35"/>
      <c r="E81" s="35"/>
      <c r="F81" s="35"/>
      <c r="G81" s="35"/>
      <c r="H81" s="35"/>
      <c r="I81" s="35"/>
      <c r="J81" s="213"/>
    </row>
    <row r="82" spans="1:10" x14ac:dyDescent="0.2">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Q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style="251" bestFit="1" customWidth="1"/>
    <col min="12" max="12" width="7.140625" bestFit="1" customWidth="1"/>
    <col min="13" max="17" width="13.85546875" bestFit="1" customWidth="1"/>
  </cols>
  <sheetData>
    <row r="1" spans="1:10" x14ac:dyDescent="0.2">
      <c r="A1" s="263" t="s">
        <v>200</v>
      </c>
      <c r="B1" s="263"/>
      <c r="C1" s="264"/>
      <c r="D1" s="264"/>
      <c r="E1" s="264"/>
      <c r="F1" s="264"/>
      <c r="G1" s="264"/>
      <c r="H1" s="264"/>
      <c r="I1" s="264"/>
    </row>
    <row r="2" spans="1:10" x14ac:dyDescent="0.2">
      <c r="A2" s="263" t="s">
        <v>613</v>
      </c>
      <c r="B2" s="263"/>
      <c r="C2" s="264"/>
      <c r="D2" s="264"/>
      <c r="E2" s="264"/>
      <c r="F2" s="264"/>
      <c r="G2" s="264"/>
      <c r="H2" s="264"/>
      <c r="I2" s="264"/>
    </row>
    <row r="3" spans="1:10" ht="22.5" x14ac:dyDescent="0.2">
      <c r="A3" s="265" t="s">
        <v>245</v>
      </c>
      <c r="B3" s="284" t="s">
        <v>593</v>
      </c>
      <c r="C3" s="267" t="s">
        <v>603</v>
      </c>
      <c r="D3" s="267" t="s">
        <v>604</v>
      </c>
      <c r="E3" s="267" t="s">
        <v>605</v>
      </c>
      <c r="F3" s="267" t="s">
        <v>606</v>
      </c>
      <c r="G3" s="267" t="s">
        <v>607</v>
      </c>
      <c r="H3" s="267" t="s">
        <v>608</v>
      </c>
      <c r="I3" s="267" t="s">
        <v>609</v>
      </c>
    </row>
    <row r="4" spans="1:10" x14ac:dyDescent="0.2">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
      <c r="A11" s="268"/>
      <c r="B11" s="240"/>
      <c r="C11" s="250"/>
      <c r="D11" s="250"/>
      <c r="E11" s="250"/>
      <c r="F11" s="250"/>
      <c r="G11" s="250"/>
      <c r="H11" s="250"/>
      <c r="I11" s="250"/>
    </row>
    <row r="12" spans="1:10" x14ac:dyDescent="0.2">
      <c r="A12" s="268"/>
      <c r="B12" s="271"/>
      <c r="C12" s="250"/>
      <c r="D12" s="250"/>
      <c r="E12" s="250"/>
      <c r="F12" s="250"/>
      <c r="G12" s="250"/>
      <c r="H12" s="250"/>
      <c r="I12" s="250"/>
    </row>
    <row r="13" spans="1:10" x14ac:dyDescent="0.2">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
      <c r="A19" s="268"/>
      <c r="B19" s="240"/>
      <c r="C19" s="250"/>
      <c r="D19" s="250"/>
      <c r="E19" s="250"/>
      <c r="F19" s="250"/>
      <c r="G19" s="250"/>
      <c r="H19" s="250"/>
      <c r="I19" s="250"/>
    </row>
    <row r="20" spans="1:17" x14ac:dyDescent="0.2">
      <c r="A20" s="268"/>
      <c r="B20" s="271"/>
      <c r="C20" s="250"/>
      <c r="D20" s="250"/>
      <c r="E20" s="250"/>
      <c r="F20" s="250"/>
      <c r="G20" s="250"/>
      <c r="H20" s="250"/>
      <c r="I20" s="250"/>
    </row>
    <row r="21" spans="1:17" x14ac:dyDescent="0.2">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
      <c r="A24" s="268"/>
      <c r="B24" s="250"/>
      <c r="C24" s="250"/>
      <c r="D24" s="250"/>
      <c r="E24" s="250"/>
      <c r="F24" s="250"/>
      <c r="G24" s="250"/>
      <c r="H24" s="250"/>
      <c r="I24" s="250"/>
      <c r="M24" s="139"/>
      <c r="N24" s="139"/>
      <c r="O24" s="139"/>
      <c r="P24" s="139"/>
      <c r="Q24" s="139"/>
    </row>
    <row r="25" spans="1:17" ht="13.5" thickBot="1" x14ac:dyDescent="0.25">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5" thickTop="1" x14ac:dyDescent="0.2">
      <c r="A26" s="268"/>
      <c r="B26" s="248"/>
      <c r="C26" s="248"/>
      <c r="D26" s="248"/>
      <c r="E26" s="248"/>
      <c r="F26" s="248"/>
      <c r="G26" s="248"/>
      <c r="H26" s="248"/>
      <c r="I26" s="248"/>
    </row>
    <row r="27" spans="1:17" x14ac:dyDescent="0.2">
      <c r="A27" s="268"/>
      <c r="B27" s="248"/>
      <c r="C27" s="268"/>
      <c r="D27" s="268"/>
      <c r="E27" s="268"/>
      <c r="F27" s="268"/>
      <c r="G27" s="268"/>
      <c r="H27" s="248"/>
      <c r="I27" s="248"/>
    </row>
    <row r="28" spans="1:17" x14ac:dyDescent="0.2">
      <c r="A28" s="263" t="s">
        <v>200</v>
      </c>
      <c r="B28" s="264"/>
      <c r="C28" s="263"/>
      <c r="D28" s="263"/>
      <c r="E28" s="263"/>
      <c r="F28" s="263"/>
      <c r="G28" s="263"/>
      <c r="H28" s="264"/>
      <c r="I28" s="248"/>
    </row>
    <row r="29" spans="1:17" x14ac:dyDescent="0.2">
      <c r="A29" s="263" t="s">
        <v>612</v>
      </c>
      <c r="B29" s="264"/>
      <c r="C29" s="273"/>
      <c r="D29" s="273"/>
      <c r="E29" s="273"/>
      <c r="F29" s="273"/>
      <c r="G29" s="273"/>
      <c r="H29" s="273"/>
      <c r="I29" s="248"/>
    </row>
    <row r="30" spans="1:17" ht="22.5" x14ac:dyDescent="0.2">
      <c r="A30" s="265" t="s">
        <v>245</v>
      </c>
      <c r="B30" s="284" t="s">
        <v>593</v>
      </c>
      <c r="C30" s="267" t="s">
        <v>603</v>
      </c>
      <c r="D30" s="267" t="s">
        <v>604</v>
      </c>
      <c r="E30" s="267" t="s">
        <v>605</v>
      </c>
      <c r="F30" s="267" t="s">
        <v>606</v>
      </c>
      <c r="G30" s="267" t="s">
        <v>607</v>
      </c>
      <c r="H30" s="267" t="s">
        <v>608</v>
      </c>
      <c r="I30" s="267" t="s">
        <v>609</v>
      </c>
    </row>
    <row r="31" spans="1:17" x14ac:dyDescent="0.2">
      <c r="A31" s="268"/>
      <c r="B31" s="248"/>
      <c r="C31" s="248"/>
      <c r="D31" s="248"/>
      <c r="E31" s="248"/>
      <c r="F31" s="248"/>
      <c r="G31" s="248"/>
      <c r="H31" s="268"/>
      <c r="I31" s="248"/>
    </row>
    <row r="32" spans="1:17" x14ac:dyDescent="0.2">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
      <c r="A39" s="268"/>
      <c r="B39" s="240"/>
      <c r="C39" s="248"/>
      <c r="D39" s="248"/>
      <c r="E39" s="248"/>
      <c r="F39" s="248"/>
      <c r="G39" s="248"/>
      <c r="H39" s="248"/>
      <c r="I39" s="248"/>
    </row>
    <row r="40" spans="1:9" x14ac:dyDescent="0.2">
      <c r="A40" s="268"/>
      <c r="B40" s="271"/>
      <c r="C40" s="248"/>
      <c r="D40" s="248"/>
      <c r="E40" s="248"/>
      <c r="F40" s="248"/>
      <c r="G40" s="248"/>
      <c r="H40" s="248"/>
      <c r="I40" s="248"/>
    </row>
    <row r="41" spans="1:9" x14ac:dyDescent="0.2">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
      <c r="A47" s="268"/>
      <c r="B47" s="240"/>
      <c r="C47" s="248"/>
      <c r="D47" s="248"/>
      <c r="E47" s="248"/>
      <c r="F47" s="248"/>
      <c r="G47" s="248"/>
      <c r="H47" s="248"/>
      <c r="I47" s="248"/>
    </row>
    <row r="48" spans="1:9" x14ac:dyDescent="0.2">
      <c r="A48" s="268"/>
      <c r="B48" s="271"/>
      <c r="C48" s="248"/>
      <c r="D48" s="248"/>
      <c r="E48" s="248"/>
      <c r="F48" s="248"/>
      <c r="G48" s="248"/>
      <c r="H48" s="248"/>
      <c r="I48" s="248"/>
    </row>
    <row r="49" spans="1:9" x14ac:dyDescent="0.2">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
      <c r="A52" s="268"/>
      <c r="B52" s="250"/>
      <c r="C52" s="248"/>
      <c r="D52" s="248"/>
      <c r="E52" s="248"/>
      <c r="F52" s="248"/>
      <c r="G52" s="248"/>
      <c r="H52" s="248"/>
      <c r="I52" s="248"/>
    </row>
    <row r="53" spans="1:9" ht="13.5" thickBot="1" x14ac:dyDescent="0.25">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611</v>
      </c>
      <c r="B57" s="263"/>
      <c r="C57" s="251"/>
      <c r="D57" s="251"/>
      <c r="E57" s="251"/>
      <c r="F57" s="251"/>
      <c r="G57" s="251"/>
      <c r="H57" s="267"/>
      <c r="I57" s="248"/>
    </row>
    <row r="58" spans="1:9" ht="22.5" x14ac:dyDescent="0.2">
      <c r="A58" s="265" t="s">
        <v>245</v>
      </c>
      <c r="B58" s="284"/>
      <c r="C58" s="267" t="s">
        <v>603</v>
      </c>
      <c r="D58" s="267" t="s">
        <v>604</v>
      </c>
      <c r="E58" s="267" t="s">
        <v>605</v>
      </c>
      <c r="F58" s="267" t="s">
        <v>606</v>
      </c>
      <c r="G58" s="267" t="s">
        <v>607</v>
      </c>
      <c r="H58" s="267" t="s">
        <v>608</v>
      </c>
      <c r="I58" s="267" t="s">
        <v>609</v>
      </c>
    </row>
    <row r="59" spans="1:9" x14ac:dyDescent="0.2">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
      <c r="A66" s="268"/>
      <c r="B66" s="240"/>
      <c r="C66" s="275"/>
      <c r="D66" s="275"/>
      <c r="E66" s="275"/>
      <c r="F66" s="275"/>
      <c r="G66" s="275"/>
      <c r="H66" s="275"/>
      <c r="I66" s="248"/>
    </row>
    <row r="67" spans="1:9" x14ac:dyDescent="0.2">
      <c r="A67" s="268"/>
      <c r="B67" s="271"/>
      <c r="C67" s="275"/>
      <c r="D67" s="275"/>
      <c r="E67" s="275"/>
      <c r="F67" s="275"/>
      <c r="G67" s="275"/>
      <c r="H67" s="275"/>
      <c r="I67" s="248"/>
    </row>
    <row r="68" spans="1:9" x14ac:dyDescent="0.2">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
      <c r="A74" s="268"/>
      <c r="B74" s="240"/>
      <c r="C74" s="275"/>
      <c r="D74" s="275"/>
      <c r="E74" s="275"/>
      <c r="F74" s="275"/>
      <c r="G74" s="275"/>
      <c r="H74" s="275"/>
      <c r="I74" s="248"/>
    </row>
    <row r="75" spans="1:9" x14ac:dyDescent="0.2">
      <c r="A75" s="268"/>
      <c r="B75" s="271"/>
      <c r="C75" s="275"/>
      <c r="D75" s="275"/>
      <c r="E75" s="275"/>
      <c r="F75" s="275"/>
      <c r="G75" s="275"/>
      <c r="H75" s="275"/>
      <c r="I75" s="248"/>
    </row>
    <row r="76" spans="1:9" x14ac:dyDescent="0.2">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
      <c r="A79" s="268"/>
      <c r="B79" s="271"/>
      <c r="C79" s="275"/>
      <c r="D79" s="275"/>
      <c r="E79" s="275"/>
      <c r="F79" s="275"/>
      <c r="G79" s="275"/>
      <c r="H79" s="275"/>
      <c r="I79" s="248"/>
    </row>
    <row r="80" spans="1:9" ht="13.5" thickBot="1" x14ac:dyDescent="0.25">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8" t="s">
        <v>200</v>
      </c>
      <c r="B1" s="38"/>
      <c r="C1" s="24"/>
      <c r="D1" s="24"/>
      <c r="E1" s="24"/>
      <c r="F1" s="24"/>
      <c r="G1" s="24"/>
      <c r="H1" s="24"/>
      <c r="I1" s="24"/>
    </row>
    <row r="2" spans="1:10" x14ac:dyDescent="0.2">
      <c r="A2" s="38" t="s">
        <v>575</v>
      </c>
      <c r="B2" s="38"/>
      <c r="C2" s="24"/>
      <c r="D2" s="24"/>
      <c r="E2" s="24"/>
      <c r="F2" s="24"/>
      <c r="G2" s="24"/>
      <c r="H2" s="24"/>
      <c r="I2" s="24"/>
    </row>
    <row r="3" spans="1:10" ht="22.5" x14ac:dyDescent="0.2">
      <c r="A3" s="22" t="s">
        <v>245</v>
      </c>
      <c r="B3" s="234" t="s">
        <v>583</v>
      </c>
      <c r="C3" s="235" t="s">
        <v>576</v>
      </c>
      <c r="D3" s="235" t="s">
        <v>577</v>
      </c>
      <c r="E3" s="235" t="s">
        <v>578</v>
      </c>
      <c r="F3" s="235" t="s">
        <v>579</v>
      </c>
      <c r="G3" s="235" t="s">
        <v>580</v>
      </c>
      <c r="H3" s="235" t="s">
        <v>581</v>
      </c>
      <c r="I3" s="235" t="s">
        <v>582</v>
      </c>
    </row>
    <row r="4" spans="1:10" x14ac:dyDescent="0.2">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
      <c r="A11" s="35"/>
      <c r="B11" s="250"/>
      <c r="C11" s="250"/>
      <c r="D11" s="250"/>
      <c r="E11" s="250"/>
      <c r="F11" s="250"/>
      <c r="G11" s="250"/>
      <c r="H11" s="250"/>
      <c r="I11" s="250"/>
    </row>
    <row r="12" spans="1:10" x14ac:dyDescent="0.2">
      <c r="A12" s="35"/>
      <c r="B12" s="250"/>
      <c r="C12" s="250"/>
      <c r="D12" s="250"/>
      <c r="E12" s="250"/>
      <c r="F12" s="250"/>
      <c r="G12" s="250"/>
      <c r="H12" s="250"/>
      <c r="I12" s="250"/>
    </row>
    <row r="13" spans="1:10" x14ac:dyDescent="0.2">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
      <c r="A19" s="35"/>
      <c r="B19" s="250"/>
      <c r="C19" s="250"/>
      <c r="D19" s="250"/>
      <c r="E19" s="250"/>
      <c r="F19" s="250"/>
      <c r="G19" s="250"/>
      <c r="H19" s="250"/>
      <c r="I19" s="250"/>
    </row>
    <row r="20" spans="1:9" x14ac:dyDescent="0.2">
      <c r="A20" s="35"/>
      <c r="B20" s="250"/>
      <c r="C20" s="250"/>
      <c r="D20" s="250"/>
      <c r="E20" s="250"/>
      <c r="F20" s="250"/>
      <c r="G20" s="250"/>
      <c r="H20" s="250"/>
      <c r="I20" s="250"/>
    </row>
    <row r="21" spans="1:9" x14ac:dyDescent="0.2">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
      <c r="A24" s="35"/>
      <c r="B24" s="250"/>
      <c r="C24" s="250"/>
      <c r="D24" s="250"/>
      <c r="E24" s="250"/>
      <c r="F24" s="250"/>
      <c r="G24" s="250"/>
      <c r="H24" s="250"/>
      <c r="I24" s="250"/>
    </row>
    <row r="25" spans="1:9" ht="13.5" thickBot="1" x14ac:dyDescent="0.25">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24"/>
      <c r="I28" s="213"/>
    </row>
    <row r="29" spans="1:9" x14ac:dyDescent="0.2">
      <c r="A29" s="38" t="s">
        <v>30</v>
      </c>
      <c r="B29" s="24"/>
      <c r="C29" s="257"/>
      <c r="D29" s="257"/>
      <c r="E29" s="257"/>
      <c r="F29" s="257"/>
      <c r="G29" s="257"/>
      <c r="H29" s="257"/>
      <c r="I29" s="213"/>
    </row>
    <row r="30" spans="1:9" ht="22.5" x14ac:dyDescent="0.2">
      <c r="A30" s="22" t="s">
        <v>245</v>
      </c>
      <c r="B30" s="234" t="s">
        <v>583</v>
      </c>
      <c r="C30" s="235" t="s">
        <v>576</v>
      </c>
      <c r="D30" s="235" t="s">
        <v>577</v>
      </c>
      <c r="E30" s="235" t="s">
        <v>578</v>
      </c>
      <c r="F30" s="235" t="s">
        <v>579</v>
      </c>
      <c r="G30" s="235" t="s">
        <v>580</v>
      </c>
      <c r="H30" s="235" t="s">
        <v>581</v>
      </c>
      <c r="I30" s="226"/>
    </row>
    <row r="31" spans="1:9" x14ac:dyDescent="0.2">
      <c r="A31" s="35"/>
      <c r="B31" s="213"/>
      <c r="C31" s="213"/>
      <c r="D31" s="213"/>
      <c r="E31" s="213"/>
      <c r="F31" s="213"/>
      <c r="G31" s="213"/>
      <c r="H31" s="35"/>
      <c r="I31" s="213"/>
    </row>
    <row r="32" spans="1:9" x14ac:dyDescent="0.2">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
      <c r="A39" s="35"/>
      <c r="B39" s="250"/>
      <c r="C39" s="248"/>
      <c r="D39" s="248"/>
      <c r="E39" s="248"/>
      <c r="F39" s="248"/>
      <c r="G39" s="248"/>
      <c r="H39" s="248"/>
      <c r="I39" s="213"/>
    </row>
    <row r="40" spans="1:9" x14ac:dyDescent="0.2">
      <c r="A40" s="35"/>
      <c r="B40" s="250"/>
      <c r="C40" s="248"/>
      <c r="D40" s="248"/>
      <c r="E40" s="248"/>
      <c r="F40" s="248"/>
      <c r="G40" s="248"/>
      <c r="H40" s="248"/>
      <c r="I40" s="213"/>
    </row>
    <row r="41" spans="1:9" x14ac:dyDescent="0.2">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
      <c r="A47" s="35"/>
      <c r="B47" s="250"/>
      <c r="C47" s="248"/>
      <c r="D47" s="248"/>
      <c r="E47" s="248"/>
      <c r="F47" s="248"/>
      <c r="G47" s="248"/>
      <c r="H47" s="248"/>
      <c r="I47" s="213"/>
    </row>
    <row r="48" spans="1:9" x14ac:dyDescent="0.2">
      <c r="A48" s="35"/>
      <c r="B48" s="250"/>
      <c r="C48" s="248"/>
      <c r="D48" s="248"/>
      <c r="E48" s="248"/>
      <c r="F48" s="248"/>
      <c r="G48" s="248"/>
      <c r="H48" s="248"/>
      <c r="I48" s="213"/>
    </row>
    <row r="49" spans="1:9" x14ac:dyDescent="0.2">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
      <c r="A52" s="35"/>
      <c r="B52" s="250"/>
      <c r="C52" s="248"/>
      <c r="D52" s="248"/>
      <c r="E52" s="248"/>
      <c r="F52" s="248"/>
      <c r="G52" s="248"/>
      <c r="H52" s="248"/>
      <c r="I52" s="213"/>
    </row>
    <row r="53" spans="1:9" ht="13.5" thickBot="1" x14ac:dyDescent="0.25">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31</v>
      </c>
      <c r="B57" s="38"/>
      <c r="H57" s="235"/>
      <c r="I57" s="213"/>
    </row>
    <row r="58" spans="1:9" ht="22.5" x14ac:dyDescent="0.2">
      <c r="A58" s="22" t="s">
        <v>245</v>
      </c>
      <c r="B58" s="234"/>
      <c r="C58" s="235" t="s">
        <v>576</v>
      </c>
      <c r="D58" s="235" t="s">
        <v>577</v>
      </c>
      <c r="E58" s="235" t="s">
        <v>578</v>
      </c>
      <c r="F58" s="235" t="s">
        <v>579</v>
      </c>
      <c r="G58" s="235" t="s">
        <v>580</v>
      </c>
      <c r="H58" s="235"/>
      <c r="I58" s="226"/>
    </row>
    <row r="59" spans="1:9" x14ac:dyDescent="0.2">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
      <c r="A66" s="35"/>
      <c r="B66" s="35"/>
      <c r="C66" s="275"/>
      <c r="D66" s="275"/>
      <c r="E66" s="275"/>
      <c r="F66" s="275"/>
      <c r="G66" s="275"/>
      <c r="H66" s="275"/>
      <c r="I66" s="213"/>
    </row>
    <row r="67" spans="1:9" x14ac:dyDescent="0.2">
      <c r="A67" s="35"/>
      <c r="B67" s="35"/>
      <c r="C67" s="275"/>
      <c r="D67" s="275"/>
      <c r="E67" s="275"/>
      <c r="F67" s="275"/>
      <c r="G67" s="275"/>
      <c r="H67" s="275"/>
      <c r="I67" s="213"/>
    </row>
    <row r="68" spans="1:9" x14ac:dyDescent="0.2">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
      <c r="A74" s="35"/>
      <c r="B74" s="35"/>
      <c r="C74" s="275"/>
      <c r="D74" s="275"/>
      <c r="E74" s="275"/>
      <c r="F74" s="275"/>
      <c r="G74" s="275"/>
      <c r="H74" s="275"/>
      <c r="I74" s="213"/>
    </row>
    <row r="75" spans="1:9" x14ac:dyDescent="0.2">
      <c r="A75" s="35"/>
      <c r="B75" s="35"/>
      <c r="C75" s="275"/>
      <c r="D75" s="275"/>
      <c r="E75" s="275"/>
      <c r="F75" s="275"/>
      <c r="G75" s="275"/>
      <c r="H75" s="275"/>
      <c r="I75" s="213"/>
    </row>
    <row r="76" spans="1:9" x14ac:dyDescent="0.2">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
      <c r="A79" s="35"/>
      <c r="B79" s="35"/>
      <c r="C79" s="275"/>
      <c r="D79" s="275"/>
      <c r="E79" s="275"/>
      <c r="F79" s="275"/>
      <c r="G79" s="275"/>
      <c r="H79" s="275"/>
      <c r="I79" s="213"/>
    </row>
    <row r="80" spans="1:9" ht="13.5" thickBot="1" x14ac:dyDescent="0.25">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J82"/>
  <sheetViews>
    <sheetView zoomScaleNormal="100" workbookViewId="0"/>
  </sheetViews>
  <sheetFormatPr defaultColWidth="9.140625" defaultRowHeight="12.75" x14ac:dyDescent="0.2"/>
  <cols>
    <col min="1" max="1" width="34.28515625" style="251" bestFit="1" customWidth="1"/>
    <col min="2" max="2" width="6.85546875" style="251" bestFit="1" customWidth="1"/>
    <col min="3" max="7" width="10.7109375" style="251" bestFit="1" customWidth="1"/>
    <col min="8" max="8" width="12" style="251" bestFit="1" customWidth="1"/>
    <col min="9" max="9" width="9.140625" style="251"/>
    <col min="10" max="10" width="10.28515625" style="251" bestFit="1" customWidth="1"/>
    <col min="11" max="16384" width="9.140625" style="251"/>
  </cols>
  <sheetData>
    <row r="1" spans="1:10" x14ac:dyDescent="0.2">
      <c r="A1" s="263" t="s">
        <v>200</v>
      </c>
      <c r="B1" s="263"/>
      <c r="C1" s="264"/>
      <c r="D1" s="264"/>
      <c r="E1" s="264"/>
      <c r="F1" s="264"/>
      <c r="G1" s="264"/>
      <c r="H1" s="264"/>
      <c r="I1" s="264"/>
    </row>
    <row r="2" spans="1:10" x14ac:dyDescent="0.2">
      <c r="A2" s="263" t="s">
        <v>72</v>
      </c>
      <c r="B2" s="263"/>
      <c r="C2" s="264"/>
      <c r="D2" s="264"/>
      <c r="E2" s="264"/>
      <c r="F2" s="264"/>
      <c r="G2" s="264"/>
      <c r="H2" s="264"/>
      <c r="I2" s="264"/>
    </row>
    <row r="3" spans="1:10" ht="33.75" x14ac:dyDescent="0.2">
      <c r="A3" s="265" t="s">
        <v>245</v>
      </c>
      <c r="B3" s="266" t="s">
        <v>54</v>
      </c>
      <c r="C3" s="267" t="s">
        <v>65</v>
      </c>
      <c r="D3" s="267" t="s">
        <v>66</v>
      </c>
      <c r="E3" s="267" t="s">
        <v>67</v>
      </c>
      <c r="F3" s="267" t="s">
        <v>68</v>
      </c>
      <c r="G3" s="267" t="s">
        <v>69</v>
      </c>
      <c r="H3" s="267" t="s">
        <v>70</v>
      </c>
      <c r="I3" s="267" t="s">
        <v>71</v>
      </c>
    </row>
    <row r="4" spans="1:10" x14ac:dyDescent="0.2">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
      <c r="A11" s="268"/>
      <c r="B11" s="250"/>
      <c r="C11" s="250"/>
      <c r="D11" s="250"/>
      <c r="E11" s="250"/>
      <c r="F11" s="250"/>
      <c r="G11" s="250"/>
      <c r="H11" s="250"/>
      <c r="I11" s="250"/>
    </row>
    <row r="12" spans="1:10" x14ac:dyDescent="0.2">
      <c r="A12" s="268"/>
      <c r="B12" s="250"/>
      <c r="C12" s="250"/>
      <c r="D12" s="250"/>
      <c r="E12" s="250"/>
      <c r="F12" s="250"/>
      <c r="G12" s="250"/>
      <c r="H12" s="250"/>
      <c r="I12" s="250"/>
    </row>
    <row r="13" spans="1:10" x14ac:dyDescent="0.2">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
      <c r="A19" s="268"/>
      <c r="B19" s="250"/>
      <c r="C19" s="250"/>
      <c r="D19" s="250"/>
      <c r="E19" s="250"/>
      <c r="F19" s="250"/>
      <c r="G19" s="250"/>
      <c r="H19" s="250"/>
      <c r="I19" s="250"/>
    </row>
    <row r="20" spans="1:9" x14ac:dyDescent="0.2">
      <c r="A20" s="268"/>
      <c r="B20" s="250"/>
      <c r="C20" s="250"/>
      <c r="D20" s="250"/>
      <c r="E20" s="250"/>
      <c r="F20" s="250"/>
      <c r="G20" s="250"/>
      <c r="H20" s="250"/>
      <c r="I20" s="250"/>
    </row>
    <row r="21" spans="1:9" x14ac:dyDescent="0.2">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
      <c r="A24" s="268"/>
      <c r="B24" s="250"/>
      <c r="C24" s="250"/>
      <c r="D24" s="250"/>
      <c r="E24" s="250"/>
      <c r="F24" s="250"/>
      <c r="G24" s="250"/>
      <c r="H24" s="250"/>
      <c r="I24" s="250"/>
    </row>
    <row r="25" spans="1:9" ht="13.5" thickBot="1" x14ac:dyDescent="0.25">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5" thickTop="1" x14ac:dyDescent="0.2">
      <c r="A26" s="268"/>
      <c r="B26" s="248"/>
      <c r="C26" s="248"/>
      <c r="D26" s="248"/>
      <c r="E26" s="248"/>
      <c r="F26" s="248"/>
      <c r="G26" s="248"/>
      <c r="H26" s="248"/>
      <c r="I26" s="248"/>
    </row>
    <row r="27" spans="1:9" x14ac:dyDescent="0.2">
      <c r="A27" s="268"/>
      <c r="B27" s="248"/>
      <c r="C27" s="268"/>
      <c r="D27" s="268"/>
      <c r="E27" s="268"/>
      <c r="F27" s="268"/>
      <c r="G27" s="268"/>
      <c r="H27" s="248"/>
      <c r="I27" s="248"/>
    </row>
    <row r="28" spans="1:9" x14ac:dyDescent="0.2">
      <c r="A28" s="263" t="s">
        <v>200</v>
      </c>
      <c r="B28" s="264"/>
      <c r="C28" s="263"/>
      <c r="D28" s="263"/>
      <c r="E28" s="263"/>
      <c r="F28" s="263"/>
      <c r="G28" s="263"/>
      <c r="H28" s="264"/>
      <c r="I28" s="248"/>
    </row>
    <row r="29" spans="1:9" x14ac:dyDescent="0.2">
      <c r="A29" s="263" t="s">
        <v>73</v>
      </c>
      <c r="B29" s="264"/>
      <c r="C29" s="273"/>
      <c r="D29" s="273"/>
      <c r="E29" s="273"/>
      <c r="F29" s="273"/>
      <c r="G29" s="273"/>
      <c r="H29" s="273"/>
      <c r="I29" s="248"/>
    </row>
    <row r="30" spans="1:9" ht="33.75" x14ac:dyDescent="0.2">
      <c r="A30" s="265" t="s">
        <v>245</v>
      </c>
      <c r="B30" s="266" t="s">
        <v>54</v>
      </c>
      <c r="C30" s="267" t="s">
        <v>65</v>
      </c>
      <c r="D30" s="267" t="s">
        <v>66</v>
      </c>
      <c r="E30" s="267" t="s">
        <v>67</v>
      </c>
      <c r="F30" s="267" t="s">
        <v>68</v>
      </c>
      <c r="G30" s="267" t="s">
        <v>69</v>
      </c>
      <c r="H30" s="267" t="s">
        <v>70</v>
      </c>
      <c r="I30" s="274"/>
    </row>
    <row r="31" spans="1:9" x14ac:dyDescent="0.2">
      <c r="A31" s="268"/>
      <c r="B31" s="248"/>
      <c r="C31" s="248"/>
      <c r="D31" s="248"/>
      <c r="E31" s="248"/>
      <c r="F31" s="248"/>
      <c r="G31" s="248"/>
      <c r="H31" s="268"/>
      <c r="I31" s="248"/>
    </row>
    <row r="32" spans="1:9" x14ac:dyDescent="0.2">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
      <c r="A39" s="268"/>
      <c r="B39" s="250"/>
      <c r="C39" s="248"/>
      <c r="D39" s="248"/>
      <c r="E39" s="248"/>
      <c r="F39" s="248"/>
      <c r="G39" s="248"/>
      <c r="H39" s="248"/>
      <c r="I39" s="248"/>
    </row>
    <row r="40" spans="1:9" x14ac:dyDescent="0.2">
      <c r="A40" s="268"/>
      <c r="B40" s="250"/>
      <c r="C40" s="248"/>
      <c r="D40" s="248"/>
      <c r="E40" s="248"/>
      <c r="F40" s="248"/>
      <c r="G40" s="248"/>
      <c r="H40" s="248"/>
      <c r="I40" s="248"/>
    </row>
    <row r="41" spans="1:9" x14ac:dyDescent="0.2">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
      <c r="A47" s="268"/>
      <c r="B47" s="250"/>
      <c r="C47" s="248"/>
      <c r="D47" s="248"/>
      <c r="E47" s="248"/>
      <c r="F47" s="248"/>
      <c r="G47" s="248"/>
      <c r="H47" s="248"/>
      <c r="I47" s="248"/>
    </row>
    <row r="48" spans="1:9" x14ac:dyDescent="0.2">
      <c r="A48" s="268"/>
      <c r="B48" s="250"/>
      <c r="C48" s="248"/>
      <c r="D48" s="248"/>
      <c r="E48" s="248"/>
      <c r="F48" s="248"/>
      <c r="G48" s="248"/>
      <c r="H48" s="248"/>
      <c r="I48" s="248"/>
    </row>
    <row r="49" spans="1:9" x14ac:dyDescent="0.2">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
      <c r="A52" s="268"/>
      <c r="B52" s="250"/>
      <c r="C52" s="248"/>
      <c r="D52" s="248"/>
      <c r="E52" s="248"/>
      <c r="F52" s="248"/>
      <c r="G52" s="248"/>
      <c r="H52" s="248"/>
      <c r="I52" s="248"/>
    </row>
    <row r="53" spans="1:9" ht="13.5" thickBot="1" x14ac:dyDescent="0.25">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74</v>
      </c>
      <c r="B57" s="263"/>
      <c r="H57" s="267"/>
      <c r="I57" s="248"/>
    </row>
    <row r="58" spans="1:9" ht="33.75" x14ac:dyDescent="0.2">
      <c r="A58" s="265" t="s">
        <v>245</v>
      </c>
      <c r="B58" s="265"/>
      <c r="C58" s="267" t="s">
        <v>65</v>
      </c>
      <c r="D58" s="267" t="s">
        <v>66</v>
      </c>
      <c r="E58" s="267" t="s">
        <v>67</v>
      </c>
      <c r="F58" s="267" t="s">
        <v>68</v>
      </c>
      <c r="G58" s="267" t="s">
        <v>69</v>
      </c>
      <c r="H58" s="265"/>
      <c r="I58" s="274"/>
    </row>
    <row r="59" spans="1:9" x14ac:dyDescent="0.2">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
      <c r="A66" s="268"/>
      <c r="B66" s="268"/>
      <c r="C66" s="275"/>
      <c r="D66" s="275"/>
      <c r="E66" s="275"/>
      <c r="F66" s="275"/>
      <c r="G66" s="275"/>
      <c r="H66" s="275"/>
      <c r="I66" s="248"/>
    </row>
    <row r="67" spans="1:9" x14ac:dyDescent="0.2">
      <c r="A67" s="268"/>
      <c r="B67" s="268"/>
      <c r="C67" s="275"/>
      <c r="D67" s="275"/>
      <c r="E67" s="275"/>
      <c r="F67" s="275"/>
      <c r="G67" s="275"/>
      <c r="H67" s="275"/>
      <c r="I67" s="248"/>
    </row>
    <row r="68" spans="1:9" x14ac:dyDescent="0.2">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
      <c r="A74" s="268"/>
      <c r="B74" s="268"/>
      <c r="C74" s="275"/>
      <c r="D74" s="275"/>
      <c r="E74" s="275"/>
      <c r="F74" s="275"/>
      <c r="G74" s="275"/>
      <c r="H74" s="275"/>
      <c r="I74" s="248"/>
    </row>
    <row r="75" spans="1:9" x14ac:dyDescent="0.2">
      <c r="A75" s="268"/>
      <c r="B75" s="268"/>
      <c r="C75" s="275"/>
      <c r="D75" s="275"/>
      <c r="E75" s="275"/>
      <c r="F75" s="275"/>
      <c r="G75" s="275"/>
      <c r="H75" s="275"/>
      <c r="I75" s="248"/>
    </row>
    <row r="76" spans="1:9" x14ac:dyDescent="0.2">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
      <c r="A79" s="268"/>
      <c r="B79" s="268"/>
      <c r="C79" s="275"/>
      <c r="D79" s="275"/>
      <c r="E79" s="275"/>
      <c r="F79" s="275"/>
      <c r="G79" s="275"/>
      <c r="H79" s="275"/>
      <c r="I79" s="248"/>
    </row>
    <row r="80" spans="1:9" ht="13.5" thickBot="1" x14ac:dyDescent="0.25">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5" thickTop="1" x14ac:dyDescent="0.2">
      <c r="A81" s="268"/>
      <c r="B81" s="268"/>
      <c r="C81" s="268"/>
      <c r="D81" s="268"/>
      <c r="E81" s="268"/>
      <c r="F81" s="268"/>
      <c r="G81" s="268"/>
      <c r="H81" s="268"/>
      <c r="I81" s="248"/>
    </row>
    <row r="82" spans="1:9" x14ac:dyDescent="0.2">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8" t="s">
        <v>200</v>
      </c>
      <c r="B1" s="38"/>
      <c r="C1" s="24"/>
      <c r="D1" s="24"/>
      <c r="E1" s="24"/>
      <c r="F1" s="24"/>
      <c r="G1" s="24"/>
      <c r="H1" s="24"/>
      <c r="I1" s="24"/>
    </row>
    <row r="2" spans="1:9" x14ac:dyDescent="0.2">
      <c r="A2" s="38" t="s">
        <v>547</v>
      </c>
      <c r="B2" s="38"/>
      <c r="C2" s="24"/>
      <c r="D2" s="24"/>
      <c r="E2" s="24"/>
      <c r="F2" s="24"/>
      <c r="G2" s="24"/>
      <c r="H2" s="24"/>
      <c r="I2" s="24"/>
    </row>
    <row r="3" spans="1:9" ht="33.75" x14ac:dyDescent="0.2">
      <c r="A3" s="22" t="s">
        <v>245</v>
      </c>
      <c r="B3" s="234" t="s">
        <v>530</v>
      </c>
      <c r="C3" s="235" t="s">
        <v>548</v>
      </c>
      <c r="D3" s="235" t="s">
        <v>549</v>
      </c>
      <c r="E3" s="235" t="s">
        <v>550</v>
      </c>
      <c r="F3" s="235" t="s">
        <v>551</v>
      </c>
      <c r="G3" s="235" t="s">
        <v>552</v>
      </c>
      <c r="H3" s="235" t="s">
        <v>553</v>
      </c>
      <c r="I3" s="235" t="s">
        <v>554</v>
      </c>
    </row>
    <row r="4" spans="1:9" x14ac:dyDescent="0.2">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
      <c r="A11" s="35"/>
      <c r="B11" s="243"/>
      <c r="C11" s="243"/>
      <c r="D11" s="243"/>
      <c r="E11" s="243"/>
      <c r="F11" s="243"/>
      <c r="G11" s="243"/>
      <c r="H11" s="213"/>
      <c r="I11" s="213"/>
    </row>
    <row r="12" spans="1:9" x14ac:dyDescent="0.2">
      <c r="A12" s="35"/>
      <c r="B12" s="243"/>
      <c r="C12" s="243"/>
      <c r="D12" s="243"/>
      <c r="E12" s="243"/>
      <c r="F12" s="243"/>
      <c r="G12" s="243"/>
      <c r="H12" s="213"/>
      <c r="I12" s="213"/>
    </row>
    <row r="13" spans="1:9" x14ac:dyDescent="0.2">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
      <c r="A19" s="35"/>
      <c r="B19" s="243"/>
      <c r="C19" s="243"/>
      <c r="D19" s="243"/>
      <c r="E19" s="243"/>
      <c r="F19" s="243"/>
      <c r="G19" s="243"/>
      <c r="H19" s="213"/>
      <c r="I19" s="213"/>
    </row>
    <row r="20" spans="1:9" x14ac:dyDescent="0.2">
      <c r="A20" s="35"/>
      <c r="B20" s="243"/>
      <c r="C20" s="243"/>
      <c r="D20" s="243"/>
      <c r="E20" s="243"/>
      <c r="F20" s="243"/>
      <c r="G20" s="243"/>
      <c r="H20" s="213"/>
      <c r="I20" s="213"/>
    </row>
    <row r="21" spans="1:9" x14ac:dyDescent="0.2">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
      <c r="A24" s="35"/>
      <c r="B24" s="213"/>
      <c r="C24" s="213"/>
      <c r="D24" s="213"/>
      <c r="E24" s="213"/>
      <c r="F24" s="213"/>
      <c r="G24" s="213"/>
      <c r="H24" s="213"/>
      <c r="I24" s="213"/>
    </row>
    <row r="25" spans="1:9" ht="13.5" thickBot="1" x14ac:dyDescent="0.25">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38"/>
      <c r="I28" s="213"/>
    </row>
    <row r="29" spans="1:9" x14ac:dyDescent="0.2">
      <c r="A29" s="38" t="s">
        <v>558</v>
      </c>
      <c r="B29" s="24"/>
      <c r="C29" s="38"/>
      <c r="D29" s="38"/>
      <c r="E29" s="38"/>
      <c r="F29" s="38"/>
      <c r="G29" s="38"/>
      <c r="H29" s="38"/>
      <c r="I29" s="213"/>
    </row>
    <row r="30" spans="1:9" ht="33.75" x14ac:dyDescent="0.2">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
      <c r="A31" s="35"/>
      <c r="B31" s="213"/>
      <c r="C31" s="213"/>
      <c r="D31" s="213"/>
      <c r="E31" s="213"/>
      <c r="F31" s="213"/>
      <c r="G31" s="213"/>
      <c r="H31" s="35"/>
      <c r="I31" s="213"/>
    </row>
    <row r="32" spans="1:9" x14ac:dyDescent="0.2">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
      <c r="A52" s="35"/>
      <c r="B52" s="213"/>
      <c r="C52" s="213"/>
      <c r="D52" s="213"/>
      <c r="E52" s="213"/>
      <c r="F52" s="213"/>
      <c r="G52" s="213"/>
      <c r="H52" s="213"/>
      <c r="I52" s="213"/>
    </row>
    <row r="53" spans="1:9" ht="13.5" thickBot="1" x14ac:dyDescent="0.25">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557</v>
      </c>
      <c r="B57" s="38"/>
      <c r="C57" s="38"/>
      <c r="D57" s="38"/>
      <c r="E57" s="38"/>
      <c r="F57" s="38"/>
      <c r="G57" s="38"/>
      <c r="H57" s="38"/>
      <c r="I57" s="213"/>
    </row>
    <row r="58" spans="1:9" ht="33.75" x14ac:dyDescent="0.2">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
      <c r="A79" s="35"/>
      <c r="B79" s="35"/>
      <c r="C79" s="213"/>
      <c r="D79" s="213"/>
      <c r="E79" s="213"/>
      <c r="F79" s="213"/>
      <c r="G79" s="213"/>
      <c r="H79" s="213"/>
      <c r="I79" s="213"/>
    </row>
    <row r="80" spans="1:9" ht="13.5" thickBot="1" x14ac:dyDescent="0.25">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AF26"/>
  <sheetViews>
    <sheetView tabSelected="1" workbookViewId="0">
      <pane xSplit="1" topLeftCell="O1" activePane="topRight" state="frozen"/>
      <selection pane="topRight" activeCell="A8" sqref="A8"/>
    </sheetView>
  </sheetViews>
  <sheetFormatPr defaultColWidth="8" defaultRowHeight="12.75" x14ac:dyDescent="0.2"/>
  <cols>
    <col min="1" max="1" width="47.140625" bestFit="1" customWidth="1"/>
    <col min="2" max="14" width="8" customWidth="1"/>
    <col min="15" max="18" width="7.7109375" style="138" customWidth="1"/>
    <col min="19" max="19" width="7.7109375" style="138" bestFit="1" customWidth="1"/>
    <col min="20" max="20" width="7.7109375" bestFit="1" customWidth="1"/>
    <col min="21" max="30" width="7.7109375" customWidth="1"/>
  </cols>
  <sheetData>
    <row r="1" spans="1:32" x14ac:dyDescent="0.2">
      <c r="A1" s="295" t="s">
        <v>247</v>
      </c>
    </row>
    <row r="2" spans="1:32" x14ac:dyDescent="0.2">
      <c r="A2" s="295" t="s">
        <v>432</v>
      </c>
    </row>
    <row r="3" spans="1:32" x14ac:dyDescent="0.2">
      <c r="T3" s="153"/>
      <c r="U3" s="153"/>
      <c r="V3" s="153"/>
      <c r="W3" s="153"/>
      <c r="X3" s="415"/>
      <c r="Y3" s="415"/>
      <c r="Z3" s="415"/>
      <c r="AA3" s="415"/>
      <c r="AB3" s="415"/>
      <c r="AC3" s="415"/>
      <c r="AD3" s="415"/>
      <c r="AE3" s="415" t="s">
        <v>232</v>
      </c>
      <c r="AF3" s="447" t="s">
        <v>232</v>
      </c>
    </row>
    <row r="4" spans="1:32" x14ac:dyDescent="0.2">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16" t="s">
        <v>1197</v>
      </c>
      <c r="Y4" s="416" t="s">
        <v>1243</v>
      </c>
      <c r="Z4" s="416" t="s">
        <v>1269</v>
      </c>
      <c r="AA4" s="416" t="s">
        <v>1310</v>
      </c>
      <c r="AB4" s="416" t="s">
        <v>1330</v>
      </c>
      <c r="AC4" s="416" t="s">
        <v>1341</v>
      </c>
      <c r="AD4" s="416" t="s">
        <v>1345</v>
      </c>
      <c r="AE4" s="422">
        <v>2009</v>
      </c>
      <c r="AF4" s="448">
        <v>2005</v>
      </c>
    </row>
    <row r="5" spans="1:32" x14ac:dyDescent="0.2">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250">
        <f>'17Rev'!$B$4</f>
        <v>40904</v>
      </c>
      <c r="AC5" s="250">
        <f>'18Rev'!$B$4</f>
        <v>41164</v>
      </c>
      <c r="AD5" s="250">
        <f>'19Rev'!$B$4</f>
        <v>41234</v>
      </c>
      <c r="AE5" s="417">
        <f t="shared" ref="AE5:AE11" si="0">(AD5/T5)-1</f>
        <v>0.10719080607915799</v>
      </c>
      <c r="AF5" s="30">
        <f t="shared" ref="AF5:AF11" si="1">(AD5/P5)-1</f>
        <v>0.14714146612880796</v>
      </c>
    </row>
    <row r="6" spans="1:32" x14ac:dyDescent="0.2">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250">
        <f>'17Rev'!$B$5</f>
        <v>20549</v>
      </c>
      <c r="AC6" s="250">
        <f>'18Rev'!$B$5</f>
        <v>20520</v>
      </c>
      <c r="AD6" s="250">
        <f>'19Rev'!$B$5</f>
        <v>18111</v>
      </c>
      <c r="AE6" s="417">
        <f t="shared" si="0"/>
        <v>-3.3976957542137809E-2</v>
      </c>
      <c r="AF6" s="30">
        <f t="shared" si="1"/>
        <v>-3.8285896346644033E-2</v>
      </c>
    </row>
    <row r="7" spans="1:32" x14ac:dyDescent="0.2">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250">
        <f>'17Rev'!$B$6</f>
        <v>15272</v>
      </c>
      <c r="AC7" s="250">
        <f>'18Rev'!$B$6</f>
        <v>15370</v>
      </c>
      <c r="AD7" s="250">
        <f>'19Rev'!$B$6</f>
        <v>15624</v>
      </c>
      <c r="AE7" s="417">
        <f t="shared" si="0"/>
        <v>0.3290234773732561</v>
      </c>
      <c r="AF7" s="30">
        <f t="shared" si="1"/>
        <v>0.3141559424678273</v>
      </c>
    </row>
    <row r="8" spans="1:32" x14ac:dyDescent="0.2">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250">
        <f>'17Rev'!$B$7</f>
        <v>12245</v>
      </c>
      <c r="AC8" s="250">
        <f>'18Rev'!$B$7</f>
        <v>12079</v>
      </c>
      <c r="AD8" s="250">
        <f>'19Rev'!$B$7</f>
        <v>12187</v>
      </c>
      <c r="AE8" s="417">
        <f t="shared" si="0"/>
        <v>-0.15209072566617965</v>
      </c>
      <c r="AF8" s="30">
        <f t="shared" si="1"/>
        <v>-5.7536153429742498E-2</v>
      </c>
    </row>
    <row r="9" spans="1:32" x14ac:dyDescent="0.2">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250">
        <f>'17Rev'!$B$8</f>
        <v>4891</v>
      </c>
      <c r="AC9" s="250">
        <f>'18Rev'!$B$8</f>
        <v>5086</v>
      </c>
      <c r="AD9" s="250">
        <f>'19Rev'!$B$8</f>
        <v>5057</v>
      </c>
      <c r="AE9" s="417">
        <f t="shared" si="0"/>
        <v>-0.12870434183321844</v>
      </c>
      <c r="AF9" s="30">
        <f t="shared" si="1"/>
        <v>-0.14113451086956519</v>
      </c>
    </row>
    <row r="10" spans="1:32" x14ac:dyDescent="0.2">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270">
        <f>'17Rev'!$B$9</f>
        <v>1519</v>
      </c>
      <c r="AC10" s="270">
        <f>'18Rev'!$B$9</f>
        <v>1396</v>
      </c>
      <c r="AD10" s="270">
        <f>'19Rev'!$B$9</f>
        <v>1434</v>
      </c>
      <c r="AE10" s="423">
        <f t="shared" si="0"/>
        <v>-0.11970534069981587</v>
      </c>
      <c r="AF10" s="30">
        <f t="shared" si="1"/>
        <v>-1.1716057891109632E-2</v>
      </c>
    </row>
    <row r="11" spans="1:32" x14ac:dyDescent="0.2">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250">
        <f>'17Rev'!$B$10</f>
        <v>95380</v>
      </c>
      <c r="AC11" s="250">
        <f>'18Rev'!$B$10</f>
        <v>95615</v>
      </c>
      <c r="AD11" s="250">
        <f>'19Rev'!$B$10</f>
        <v>93647</v>
      </c>
      <c r="AE11" s="417">
        <f t="shared" si="0"/>
        <v>4.5727621940325092E-2</v>
      </c>
      <c r="AF11" s="30">
        <f t="shared" si="1"/>
        <v>7.7194717953436909E-2</v>
      </c>
    </row>
    <row r="12" spans="1:32" x14ac:dyDescent="0.2">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250"/>
      <c r="AC12" s="250"/>
      <c r="AD12" s="250"/>
      <c r="AE12" s="417"/>
      <c r="AF12" s="30"/>
    </row>
    <row r="13" spans="1:32" x14ac:dyDescent="0.2">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250">
        <f>'17Rev'!$B$13</f>
        <v>21519</v>
      </c>
      <c r="AC13" s="250">
        <f>'18Rev'!$B$13</f>
        <v>20375</v>
      </c>
      <c r="AD13" s="250">
        <f>'19Rev'!$B$13</f>
        <v>20388</v>
      </c>
      <c r="AE13" s="417">
        <f t="shared" ref="AE13:AE18" si="2">(AD13/T13)-1</f>
        <v>-9.4067984892246215E-2</v>
      </c>
      <c r="AF13" s="30">
        <f t="shared" ref="AF13:AF18" si="3">(AD13/P13)-1</f>
        <v>-0.10010593220338981</v>
      </c>
    </row>
    <row r="14" spans="1:32" x14ac:dyDescent="0.2">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250">
        <f>'17Rev'!$B$14</f>
        <v>5945</v>
      </c>
      <c r="AC14" s="250">
        <f>'18Rev'!$B$14</f>
        <v>7188</v>
      </c>
      <c r="AD14" s="250">
        <f>'19Rev'!$B$14</f>
        <v>7161</v>
      </c>
      <c r="AE14" s="417">
        <f t="shared" si="2"/>
        <v>-0.10251911267076075</v>
      </c>
      <c r="AF14" s="30">
        <f t="shared" si="3"/>
        <v>-0.22281311048404606</v>
      </c>
    </row>
    <row r="15" spans="1:32" x14ac:dyDescent="0.2">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250">
        <f>'17Rev'!$B$15</f>
        <v>4371</v>
      </c>
      <c r="AC15" s="250">
        <f>'18Rev'!$B$15</f>
        <v>4611</v>
      </c>
      <c r="AD15" s="250">
        <f>'19Rev'!$B$15</f>
        <v>4666</v>
      </c>
      <c r="AE15" s="417">
        <f t="shared" si="2"/>
        <v>-0.13416218222304699</v>
      </c>
      <c r="AF15" s="30">
        <f t="shared" si="3"/>
        <v>7.0428997476485344E-2</v>
      </c>
    </row>
    <row r="16" spans="1:32" x14ac:dyDescent="0.2">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250">
        <f>'17Rev'!$B$16</f>
        <v>4839</v>
      </c>
      <c r="AC16" s="250">
        <f>'18Rev'!$B$16</f>
        <v>4159</v>
      </c>
      <c r="AD16" s="250">
        <f>'19Rev'!$B$16</f>
        <v>4303</v>
      </c>
      <c r="AE16" s="417">
        <f t="shared" si="2"/>
        <v>-0.17202232056955935</v>
      </c>
      <c r="AF16" s="30">
        <f t="shared" si="3"/>
        <v>-0.15511486353818971</v>
      </c>
    </row>
    <row r="17" spans="1:32" x14ac:dyDescent="0.2">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270">
        <f>'17Rev'!$B$17</f>
        <v>1571</v>
      </c>
      <c r="AC17" s="270">
        <f>'18Rev'!$B$17</f>
        <v>1795</v>
      </c>
      <c r="AD17" s="270">
        <f>'19Rev'!$B$17</f>
        <v>1583</v>
      </c>
      <c r="AE17" s="423">
        <f t="shared" si="2"/>
        <v>6.9594594594594605E-2</v>
      </c>
      <c r="AF17" s="30">
        <f t="shared" si="3"/>
        <v>-7.6429404900816844E-2</v>
      </c>
    </row>
    <row r="18" spans="1:32" x14ac:dyDescent="0.2">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250">
        <f>'17Rev'!$B$18</f>
        <v>38245</v>
      </c>
      <c r="AC18" s="250">
        <f>'18Rev'!$B$18</f>
        <v>38128</v>
      </c>
      <c r="AD18" s="250">
        <f>'19Rev'!$B$18</f>
        <v>38101</v>
      </c>
      <c r="AE18" s="417">
        <f t="shared" si="2"/>
        <v>-0.10455934195064631</v>
      </c>
      <c r="AF18" s="30">
        <f t="shared" si="3"/>
        <v>-0.11467143786597267</v>
      </c>
    </row>
    <row r="19" spans="1:32" x14ac:dyDescent="0.2">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250"/>
      <c r="AC19" s="250"/>
      <c r="AD19" s="250"/>
      <c r="AE19" s="417"/>
      <c r="AF19" s="30"/>
    </row>
    <row r="20" spans="1:32" x14ac:dyDescent="0.2">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250">
        <f>'17Rev'!$B$21</f>
        <v>10156</v>
      </c>
      <c r="AC20" s="250">
        <f>'18Rev'!$B$21</f>
        <v>10743</v>
      </c>
      <c r="AD20" s="250">
        <f>'19Rev'!$B$21</f>
        <v>13277</v>
      </c>
      <c r="AE20" s="417">
        <f>(AD20/T20)-1</f>
        <v>0.30717731613665444</v>
      </c>
      <c r="AF20" s="30">
        <f>(AD20/P20)-1</f>
        <v>0.15885484856419652</v>
      </c>
    </row>
    <row r="21" spans="1:32" x14ac:dyDescent="0.2">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270">
        <f>'17Rev'!$B$22</f>
        <v>7652</v>
      </c>
      <c r="AC21" s="270">
        <f>'18Rev'!$B$22</f>
        <v>7735</v>
      </c>
      <c r="AD21" s="270">
        <f>'19Rev'!$B$22</f>
        <v>7603</v>
      </c>
      <c r="AE21" s="423">
        <f>(AD21/T21)-1</f>
        <v>1.5222326078248027E-2</v>
      </c>
      <c r="AF21" s="30">
        <f>(AD21/P21)-1</f>
        <v>0.22175799453639722</v>
      </c>
    </row>
    <row r="22" spans="1:32" x14ac:dyDescent="0.2">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250">
        <f>'17Rev'!$B$23</f>
        <v>17808</v>
      </c>
      <c r="AC22" s="250">
        <f>'18Rev'!$B$23</f>
        <v>18478</v>
      </c>
      <c r="AD22" s="250">
        <f>'19Rev'!$B$23</f>
        <v>20880</v>
      </c>
      <c r="AE22" s="417">
        <f>(AD22/T22)-1</f>
        <v>0.18327099625977561</v>
      </c>
      <c r="AF22" s="30">
        <f>(AD22/P22)-1</f>
        <v>0.1809954751131222</v>
      </c>
    </row>
    <row r="23" spans="1:32" x14ac:dyDescent="0.2">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250"/>
      <c r="AC23" s="250"/>
      <c r="AD23" s="250"/>
      <c r="AE23" s="417"/>
      <c r="AF23" s="30"/>
    </row>
    <row r="24" spans="1:32" ht="13.5" thickBot="1" x14ac:dyDescent="0.25">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272">
        <f>'17Rev'!$B$25</f>
        <v>151433</v>
      </c>
      <c r="AC24" s="272">
        <f>'18Rev'!$B$25</f>
        <v>152221</v>
      </c>
      <c r="AD24" s="272">
        <f>'19Rev'!$B$25</f>
        <v>152628</v>
      </c>
      <c r="AE24" s="424">
        <f>(AD24/T24)-1</f>
        <v>1.9232310281272591E-2</v>
      </c>
      <c r="AF24" s="30">
        <f>(AD24/P24)-1</f>
        <v>3.3700864194186275E-2</v>
      </c>
    </row>
    <row r="25" spans="1:32" ht="13.5" thickTop="1" x14ac:dyDescent="0.2">
      <c r="A25" s="122"/>
      <c r="B25" s="122"/>
      <c r="C25" s="122"/>
      <c r="D25" s="122"/>
      <c r="E25" s="1"/>
      <c r="F25" s="6"/>
      <c r="G25" s="1"/>
      <c r="H25" s="1"/>
      <c r="I25" s="1"/>
      <c r="J25" s="1"/>
      <c r="K25" s="149"/>
      <c r="L25" s="149"/>
      <c r="M25" s="149"/>
      <c r="N25" s="149"/>
      <c r="O25" s="241"/>
      <c r="P25" s="241"/>
      <c r="Q25" s="241"/>
      <c r="R25" s="241"/>
      <c r="S25" s="241"/>
      <c r="T25" s="154"/>
      <c r="U25" s="154"/>
      <c r="V25" s="154"/>
      <c r="W25" s="154"/>
      <c r="X25" s="417"/>
      <c r="Y25" s="417"/>
      <c r="Z25" s="417"/>
      <c r="AA25" s="417"/>
      <c r="AB25" s="417"/>
      <c r="AC25" s="417"/>
      <c r="AD25" s="417"/>
    </row>
    <row r="26" spans="1:32" ht="14.25" x14ac:dyDescent="0.2">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c r="AB26" s="139"/>
      <c r="AC26" s="139"/>
      <c r="AD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8" t="s">
        <v>200</v>
      </c>
      <c r="B1" s="38"/>
      <c r="C1" s="24"/>
      <c r="D1" s="24"/>
      <c r="E1" s="24"/>
      <c r="F1" s="24"/>
      <c r="G1" s="24"/>
      <c r="H1" s="24"/>
      <c r="I1" s="24"/>
    </row>
    <row r="2" spans="1:9" x14ac:dyDescent="0.2">
      <c r="A2" s="38" t="s">
        <v>518</v>
      </c>
      <c r="B2" s="38"/>
      <c r="C2" s="24"/>
      <c r="D2" s="24"/>
      <c r="E2" s="24"/>
      <c r="F2" s="24"/>
      <c r="G2" s="24"/>
      <c r="H2" s="24"/>
      <c r="I2" s="24"/>
    </row>
    <row r="3" spans="1:9" s="228" customFormat="1" ht="33.75" x14ac:dyDescent="0.2">
      <c r="A3" s="22" t="s">
        <v>245</v>
      </c>
      <c r="B3" s="234" t="s">
        <v>498</v>
      </c>
      <c r="C3" s="235" t="s">
        <v>519</v>
      </c>
      <c r="D3" s="235" t="s">
        <v>520</v>
      </c>
      <c r="E3" s="235" t="s">
        <v>521</v>
      </c>
      <c r="F3" s="235" t="s">
        <v>522</v>
      </c>
      <c r="G3" s="235" t="s">
        <v>523</v>
      </c>
      <c r="H3" s="235" t="s">
        <v>524</v>
      </c>
      <c r="I3" s="235" t="s">
        <v>525</v>
      </c>
    </row>
    <row r="4" spans="1:9" x14ac:dyDescent="0.2">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
      <c r="A19" s="35"/>
      <c r="B19" s="213"/>
      <c r="C19" s="213"/>
      <c r="D19" s="213"/>
      <c r="E19" s="213"/>
      <c r="F19" s="213"/>
      <c r="G19" s="213"/>
      <c r="H19" s="213"/>
      <c r="I19" s="213"/>
    </row>
    <row r="20" spans="1:10" x14ac:dyDescent="0.2">
      <c r="A20" s="35"/>
      <c r="B20" s="213"/>
      <c r="C20" s="213"/>
      <c r="D20" s="213"/>
      <c r="E20" s="213"/>
      <c r="F20" s="213"/>
      <c r="G20" s="213"/>
      <c r="H20" s="213"/>
      <c r="I20" s="213"/>
    </row>
    <row r="21" spans="1:10" x14ac:dyDescent="0.2">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
      <c r="A24" s="35"/>
      <c r="B24" s="213"/>
      <c r="C24" s="213"/>
      <c r="D24" s="213"/>
      <c r="E24" s="213"/>
      <c r="F24" s="213"/>
      <c r="G24" s="213"/>
      <c r="H24" s="213"/>
      <c r="I24" s="213"/>
    </row>
    <row r="25" spans="1:10" ht="13.5" thickBot="1" x14ac:dyDescent="0.25">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5" thickTop="1" x14ac:dyDescent="0.2">
      <c r="A26" s="35"/>
      <c r="B26" s="213"/>
      <c r="C26" s="213"/>
      <c r="D26" s="213"/>
      <c r="E26" s="213"/>
      <c r="F26" s="213"/>
      <c r="G26" s="213"/>
      <c r="H26" s="213"/>
      <c r="I26" s="213"/>
    </row>
    <row r="27" spans="1:10" x14ac:dyDescent="0.2">
      <c r="A27" s="35"/>
      <c r="B27" s="213"/>
      <c r="C27" s="35"/>
      <c r="D27" s="35"/>
      <c r="E27" s="35"/>
      <c r="F27" s="35"/>
      <c r="G27" s="35"/>
      <c r="H27" s="213"/>
      <c r="I27" s="213"/>
    </row>
    <row r="28" spans="1:10" x14ac:dyDescent="0.2">
      <c r="A28" s="38" t="s">
        <v>200</v>
      </c>
      <c r="B28" s="24"/>
      <c r="C28" s="38"/>
      <c r="D28" s="38"/>
      <c r="E28" s="38"/>
      <c r="F28" s="38"/>
      <c r="G28" s="38"/>
      <c r="H28" s="38"/>
      <c r="I28" s="213"/>
    </row>
    <row r="29" spans="1:10" x14ac:dyDescent="0.2">
      <c r="A29" s="38" t="s">
        <v>527</v>
      </c>
      <c r="B29" s="24"/>
      <c r="C29" s="38"/>
      <c r="D29" s="38"/>
      <c r="E29" s="38"/>
      <c r="F29" s="38"/>
      <c r="G29" s="38"/>
      <c r="H29" s="38"/>
      <c r="I29" s="213"/>
    </row>
    <row r="30" spans="1:10" s="228" customFormat="1" ht="33.75" x14ac:dyDescent="0.2">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
      <c r="A31" s="35"/>
      <c r="B31" s="213"/>
      <c r="C31" s="213"/>
      <c r="D31" s="213"/>
      <c r="E31" s="213"/>
      <c r="F31" s="213"/>
      <c r="G31" s="213"/>
      <c r="H31" s="35"/>
      <c r="I31" s="213"/>
    </row>
    <row r="32" spans="1:10" x14ac:dyDescent="0.2">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
      <c r="A52" s="35"/>
      <c r="B52" s="213"/>
      <c r="C52" s="213"/>
      <c r="D52" s="213"/>
      <c r="E52" s="213"/>
      <c r="F52" s="213"/>
      <c r="G52" s="213"/>
      <c r="H52" s="213"/>
      <c r="I52" s="213"/>
    </row>
    <row r="53" spans="1:9" ht="13.5" thickBot="1" x14ac:dyDescent="0.25">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526</v>
      </c>
      <c r="B57" s="38"/>
      <c r="C57" s="38"/>
      <c r="D57" s="38"/>
      <c r="E57" s="38"/>
      <c r="F57" s="38"/>
      <c r="G57" s="38"/>
      <c r="H57" s="38"/>
      <c r="I57" s="213"/>
    </row>
    <row r="58" spans="1:9" s="228" customFormat="1" ht="33.75" x14ac:dyDescent="0.2">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
      <c r="A79" s="35"/>
      <c r="B79" s="35"/>
      <c r="C79" s="213"/>
      <c r="D79" s="213"/>
      <c r="E79" s="213"/>
      <c r="F79" s="213"/>
      <c r="G79" s="213"/>
      <c r="H79" s="213"/>
      <c r="I79" s="213"/>
    </row>
    <row r="80" spans="1:9" ht="13.5" thickBot="1" x14ac:dyDescent="0.25">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row r="83" spans="1:9" x14ac:dyDescent="0.2">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8" t="s">
        <v>200</v>
      </c>
      <c r="B1" s="1"/>
      <c r="C1" s="6"/>
      <c r="D1" s="6"/>
      <c r="E1" s="6"/>
      <c r="F1" s="6"/>
      <c r="G1" s="6"/>
      <c r="H1" s="6"/>
      <c r="I1" s="6"/>
    </row>
    <row r="2" spans="1:9" x14ac:dyDescent="0.2">
      <c r="A2" s="38" t="s">
        <v>493</v>
      </c>
      <c r="B2" s="1"/>
      <c r="C2" s="6"/>
      <c r="D2" s="6"/>
      <c r="E2" s="6"/>
      <c r="F2" s="6"/>
      <c r="G2" s="6"/>
      <c r="H2" s="6"/>
      <c r="I2" s="6"/>
    </row>
    <row r="3" spans="1:9" ht="33.75" x14ac:dyDescent="0.2">
      <c r="A3" s="195" t="s">
        <v>245</v>
      </c>
      <c r="B3" s="188" t="s">
        <v>465</v>
      </c>
      <c r="C3" s="166" t="s">
        <v>484</v>
      </c>
      <c r="D3" s="166" t="s">
        <v>485</v>
      </c>
      <c r="E3" s="166" t="s">
        <v>486</v>
      </c>
      <c r="F3" s="166" t="s">
        <v>487</v>
      </c>
      <c r="G3" s="166" t="s">
        <v>488</v>
      </c>
      <c r="H3" s="166" t="s">
        <v>489</v>
      </c>
      <c r="I3" s="166" t="s">
        <v>490</v>
      </c>
    </row>
    <row r="4" spans="1:9" x14ac:dyDescent="0.2">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205"/>
      <c r="B24" s="206"/>
      <c r="C24" s="206"/>
      <c r="D24" s="206"/>
      <c r="E24" s="206"/>
      <c r="F24" s="206"/>
      <c r="G24" s="206"/>
      <c r="H24" s="206"/>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491</v>
      </c>
      <c r="B29" s="6"/>
      <c r="C29" s="1"/>
      <c r="D29" s="1"/>
      <c r="E29" s="1"/>
      <c r="F29" s="1"/>
      <c r="G29" s="1"/>
      <c r="H29" s="1"/>
      <c r="I29" s="6"/>
    </row>
    <row r="30" spans="1:9" ht="35.25" customHeight="1" x14ac:dyDescent="0.2">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
      <c r="A31" s="22"/>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492</v>
      </c>
      <c r="B57" s="1"/>
      <c r="C57" s="1"/>
      <c r="D57" s="1"/>
      <c r="E57" s="1"/>
      <c r="F57" s="1"/>
      <c r="G57" s="1"/>
      <c r="H57" s="1"/>
      <c r="I57" s="6"/>
    </row>
    <row r="58" spans="1:9" ht="33.75" x14ac:dyDescent="0.2">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38"/>
  </cols>
  <sheetData>
    <row r="1" spans="1:9" x14ac:dyDescent="0.2">
      <c r="A1" s="38" t="s">
        <v>200</v>
      </c>
      <c r="B1" s="1"/>
      <c r="C1" s="1"/>
      <c r="D1" s="1"/>
      <c r="E1" s="1"/>
      <c r="F1" s="1"/>
      <c r="G1" s="1"/>
      <c r="H1" s="1"/>
      <c r="I1" s="6"/>
    </row>
    <row r="2" spans="1:9" x14ac:dyDescent="0.2">
      <c r="A2" s="38" t="s">
        <v>418</v>
      </c>
      <c r="B2" s="1"/>
      <c r="C2" s="1"/>
      <c r="D2" s="1"/>
      <c r="E2" s="1"/>
      <c r="F2" s="1"/>
      <c r="G2" s="1"/>
      <c r="H2" s="1"/>
      <c r="I2" s="6"/>
    </row>
    <row r="3" spans="1:9" ht="33.75" x14ac:dyDescent="0.2">
      <c r="A3" s="195" t="s">
        <v>245</v>
      </c>
      <c r="B3" s="188" t="s">
        <v>408</v>
      </c>
      <c r="C3" s="166" t="s">
        <v>410</v>
      </c>
      <c r="D3" s="166" t="s">
        <v>411</v>
      </c>
      <c r="E3" s="166" t="s">
        <v>412</v>
      </c>
      <c r="F3" s="166" t="s">
        <v>413</v>
      </c>
      <c r="G3" s="166" t="s">
        <v>414</v>
      </c>
      <c r="H3" s="188" t="s">
        <v>415</v>
      </c>
      <c r="I3" s="166" t="s">
        <v>438</v>
      </c>
    </row>
    <row r="4" spans="1:9" x14ac:dyDescent="0.2">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205"/>
      <c r="B24" s="206"/>
      <c r="C24" s="206"/>
      <c r="D24" s="206"/>
      <c r="E24" s="206"/>
      <c r="F24" s="206"/>
      <c r="G24" s="206"/>
      <c r="H24" s="206"/>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417</v>
      </c>
      <c r="B29" s="6"/>
      <c r="C29" s="1"/>
      <c r="D29" s="1"/>
      <c r="E29" s="1"/>
      <c r="F29" s="1"/>
      <c r="G29" s="1"/>
      <c r="H29" s="1"/>
      <c r="I29" s="6"/>
    </row>
    <row r="30" spans="1:9" ht="33.75" x14ac:dyDescent="0.2">
      <c r="A30" s="195" t="s">
        <v>245</v>
      </c>
      <c r="B30" s="188" t="s">
        <v>408</v>
      </c>
      <c r="C30" s="166" t="s">
        <v>410</v>
      </c>
      <c r="D30" s="166" t="s">
        <v>411</v>
      </c>
      <c r="E30" s="166" t="s">
        <v>412</v>
      </c>
      <c r="F30" s="166" t="s">
        <v>413</v>
      </c>
      <c r="G30" s="166" t="s">
        <v>414</v>
      </c>
      <c r="H30" s="188" t="s">
        <v>415</v>
      </c>
      <c r="I30" s="6"/>
    </row>
    <row r="31" spans="1:9" x14ac:dyDescent="0.2">
      <c r="A31" s="22"/>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3"/>
      <c r="B52" s="44"/>
      <c r="C52" s="44"/>
      <c r="D52" s="44"/>
      <c r="E52" s="44"/>
      <c r="F52" s="44"/>
      <c r="G52" s="44"/>
      <c r="H52" s="44"/>
      <c r="I52" s="6"/>
    </row>
    <row r="53" spans="1:9" ht="13.5" thickBot="1" x14ac:dyDescent="0.25">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416</v>
      </c>
      <c r="B57" s="1"/>
      <c r="C57" s="1"/>
      <c r="D57" s="1"/>
      <c r="E57" s="1"/>
      <c r="F57" s="1"/>
      <c r="G57" s="1"/>
      <c r="H57" s="1"/>
      <c r="I57" s="6"/>
    </row>
    <row r="58" spans="1:9" ht="33.75" x14ac:dyDescent="0.2">
      <c r="A58" s="195" t="s">
        <v>245</v>
      </c>
      <c r="B58" s="196"/>
      <c r="C58" s="166" t="s">
        <v>410</v>
      </c>
      <c r="D58" s="166" t="s">
        <v>411</v>
      </c>
      <c r="E58" s="166" t="s">
        <v>412</v>
      </c>
      <c r="F58" s="166" t="s">
        <v>413</v>
      </c>
      <c r="G58" s="166" t="s">
        <v>414</v>
      </c>
      <c r="H58" s="17"/>
      <c r="I58" s="6"/>
    </row>
    <row r="59" spans="1:9" x14ac:dyDescent="0.2">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38"/>
  </cols>
  <sheetData>
    <row r="1" spans="1:9" x14ac:dyDescent="0.2">
      <c r="A1" s="38" t="s">
        <v>200</v>
      </c>
      <c r="I1" s="6"/>
    </row>
    <row r="2" spans="1:9" x14ac:dyDescent="0.2">
      <c r="A2" s="38" t="s">
        <v>299</v>
      </c>
      <c r="I2" s="6"/>
    </row>
    <row r="3" spans="1:9" ht="33.75" x14ac:dyDescent="0.2">
      <c r="A3" s="195" t="s">
        <v>245</v>
      </c>
      <c r="B3" s="188" t="s">
        <v>235</v>
      </c>
      <c r="C3" s="166" t="s">
        <v>300</v>
      </c>
      <c r="D3" s="166" t="s">
        <v>301</v>
      </c>
      <c r="E3" s="166" t="s">
        <v>302</v>
      </c>
      <c r="F3" s="166" t="s">
        <v>303</v>
      </c>
      <c r="G3" s="166" t="s">
        <v>304</v>
      </c>
      <c r="H3" s="188" t="s">
        <v>305</v>
      </c>
      <c r="I3" s="166" t="s">
        <v>439</v>
      </c>
    </row>
    <row r="4" spans="1:9" x14ac:dyDescent="0.2">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205"/>
      <c r="B24" s="206"/>
      <c r="C24" s="206"/>
      <c r="D24" s="206"/>
      <c r="E24" s="206"/>
      <c r="F24" s="206"/>
      <c r="G24" s="206"/>
      <c r="H24" s="206"/>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309</v>
      </c>
      <c r="B29" s="6"/>
      <c r="C29" s="1"/>
      <c r="D29" s="1"/>
      <c r="E29" s="1"/>
      <c r="F29" s="1"/>
      <c r="G29" s="1"/>
      <c r="H29" s="1"/>
      <c r="I29" s="6"/>
    </row>
    <row r="30" spans="1:9" ht="33.75" x14ac:dyDescent="0.2">
      <c r="A30" s="195" t="s">
        <v>245</v>
      </c>
      <c r="B30" s="166" t="s">
        <v>235</v>
      </c>
      <c r="C30" s="166" t="s">
        <v>300</v>
      </c>
      <c r="D30" s="166" t="s">
        <v>301</v>
      </c>
      <c r="E30" s="166" t="s">
        <v>302</v>
      </c>
      <c r="F30" s="166" t="s">
        <v>303</v>
      </c>
      <c r="G30" s="166" t="s">
        <v>304</v>
      </c>
      <c r="H30" s="188" t="s">
        <v>305</v>
      </c>
      <c r="I30" s="6"/>
    </row>
    <row r="31" spans="1:9" x14ac:dyDescent="0.2">
      <c r="A31" s="22"/>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308</v>
      </c>
      <c r="B57" s="1"/>
      <c r="C57" s="1"/>
      <c r="D57" s="1"/>
      <c r="E57" s="1"/>
      <c r="F57" s="1"/>
      <c r="G57" s="1"/>
      <c r="H57" s="1"/>
      <c r="I57" s="6"/>
    </row>
    <row r="58" spans="1:9" ht="33.75" x14ac:dyDescent="0.2">
      <c r="A58" s="195" t="s">
        <v>245</v>
      </c>
      <c r="B58" s="196"/>
      <c r="C58" s="166" t="s">
        <v>300</v>
      </c>
      <c r="D58" s="166" t="s">
        <v>301</v>
      </c>
      <c r="E58" s="166" t="s">
        <v>302</v>
      </c>
      <c r="F58" s="166" t="s">
        <v>303</v>
      </c>
      <c r="G58" s="166" t="s">
        <v>304</v>
      </c>
      <c r="H58" s="17"/>
      <c r="I58" s="6"/>
    </row>
    <row r="59" spans="1:9" x14ac:dyDescent="0.2">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8" t="s">
        <v>200</v>
      </c>
      <c r="B1"/>
      <c r="C1"/>
      <c r="D1"/>
      <c r="E1"/>
      <c r="F1"/>
      <c r="G1"/>
      <c r="H1"/>
    </row>
    <row r="2" spans="1:9" ht="12.75" x14ac:dyDescent="0.2">
      <c r="A2" s="38" t="s">
        <v>295</v>
      </c>
      <c r="B2"/>
      <c r="C2"/>
      <c r="D2"/>
      <c r="E2"/>
      <c r="F2"/>
      <c r="G2"/>
      <c r="H2"/>
    </row>
    <row r="4" spans="1:9" ht="33.75"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205"/>
      <c r="B25" s="205"/>
      <c r="C25" s="206"/>
      <c r="D25" s="206"/>
      <c r="E25" s="206"/>
      <c r="F25" s="206"/>
      <c r="G25" s="206"/>
      <c r="H25" s="206"/>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8" t="s">
        <v>200</v>
      </c>
      <c r="I28" s="6"/>
    </row>
    <row r="29" spans="1:9" x14ac:dyDescent="0.2">
      <c r="A29" s="38" t="s">
        <v>306</v>
      </c>
      <c r="I29" s="6"/>
    </row>
    <row r="30" spans="1:9" s="142" customFormat="1" ht="33.75"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3"/>
      <c r="B51" s="43"/>
      <c r="C51" s="44"/>
      <c r="D51" s="44"/>
      <c r="E51" s="44"/>
      <c r="F51" s="44"/>
      <c r="G51" s="44"/>
      <c r="H51" s="44"/>
    </row>
    <row r="52" spans="1:8" ht="12"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2" thickTop="1" x14ac:dyDescent="0.2"/>
    <row r="55" spans="1:8" x14ac:dyDescent="0.2">
      <c r="A55" s="38" t="s">
        <v>200</v>
      </c>
    </row>
    <row r="56" spans="1:8" x14ac:dyDescent="0.2">
      <c r="A56" s="38" t="s">
        <v>307</v>
      </c>
    </row>
    <row r="57" spans="1:8" ht="33.75"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2" thickBot="1" x14ac:dyDescent="0.25">
      <c r="A64" s="15" t="s">
        <v>171</v>
      </c>
      <c r="B64" s="15"/>
      <c r="C64" s="11">
        <v>0.23964015141455855</v>
      </c>
      <c r="D64" s="11">
        <v>9.5025201611247195E-2</v>
      </c>
      <c r="E64" s="11">
        <v>9.4287356834566488E-2</v>
      </c>
      <c r="F64" s="11">
        <v>0.42669284678956371</v>
      </c>
      <c r="G64" s="11">
        <v>0.14435444335006381</v>
      </c>
      <c r="H64" s="141"/>
    </row>
    <row r="65" spans="1:8" ht="12"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2" thickBot="1" x14ac:dyDescent="0.25">
      <c r="A72" s="15" t="s">
        <v>172</v>
      </c>
      <c r="B72" s="15"/>
      <c r="C72" s="11">
        <v>0.25488384762208927</v>
      </c>
      <c r="D72" s="11">
        <v>0.10749439666281839</v>
      </c>
      <c r="E72" s="11">
        <v>9.1497299683005087E-2</v>
      </c>
      <c r="F72" s="11">
        <v>0.45545537449255535</v>
      </c>
      <c r="G72" s="11">
        <v>9.0669081539531723E-2</v>
      </c>
      <c r="H72" s="46"/>
    </row>
    <row r="73" spans="1:8" ht="12"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2" thickBot="1" x14ac:dyDescent="0.25">
      <c r="A77" s="15" t="s">
        <v>173</v>
      </c>
      <c r="B77" s="15"/>
      <c r="C77" s="11">
        <v>0.25845605321132259</v>
      </c>
      <c r="D77" s="11">
        <v>0.11814971244295996</v>
      </c>
      <c r="E77" s="11">
        <v>9.6644760792748308E-2</v>
      </c>
      <c r="F77" s="11">
        <v>0.44262230568473399</v>
      </c>
      <c r="G77" s="11">
        <v>8.4127167868235125E-2</v>
      </c>
      <c r="H77" s="46"/>
    </row>
    <row r="78" spans="1:8" ht="12.75" thickTop="1" thickBot="1" x14ac:dyDescent="0.25">
      <c r="A78" s="43"/>
      <c r="B78" s="43"/>
      <c r="C78" s="27"/>
      <c r="D78" s="27"/>
      <c r="E78" s="27"/>
      <c r="F78" s="27"/>
      <c r="G78" s="27"/>
      <c r="H78" s="19"/>
    </row>
    <row r="79" spans="1:8" ht="12" thickBot="1" x14ac:dyDescent="0.25">
      <c r="A79" s="28" t="s">
        <v>208</v>
      </c>
      <c r="B79" s="28"/>
      <c r="C79" s="48">
        <v>0.24683948986033516</v>
      </c>
      <c r="D79" s="48">
        <v>0.1019395720535354</v>
      </c>
      <c r="E79" s="48">
        <v>9.3738871319019881E-2</v>
      </c>
      <c r="F79" s="48">
        <v>0.43768161489298429</v>
      </c>
      <c r="G79" s="48">
        <v>0.11980045187412501</v>
      </c>
      <c r="H79" s="46"/>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8" t="s">
        <v>200</v>
      </c>
    </row>
    <row r="2" spans="1:9" x14ac:dyDescent="0.2">
      <c r="A2" s="38" t="s">
        <v>296</v>
      </c>
    </row>
    <row r="3" spans="1:9" ht="33.75" x14ac:dyDescent="0.2">
      <c r="A3" s="197" t="s">
        <v>88</v>
      </c>
      <c r="B3" s="198" t="s">
        <v>180</v>
      </c>
      <c r="C3" s="199" t="s">
        <v>437</v>
      </c>
      <c r="D3" s="199" t="s">
        <v>185</v>
      </c>
      <c r="E3" s="199" t="s">
        <v>186</v>
      </c>
      <c r="F3" s="199" t="s">
        <v>187</v>
      </c>
      <c r="G3" s="199" t="s">
        <v>188</v>
      </c>
      <c r="H3" s="198" t="s">
        <v>113</v>
      </c>
      <c r="I3" s="166" t="s">
        <v>447</v>
      </c>
    </row>
    <row r="4" spans="1:9" x14ac:dyDescent="0.2">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
      <c r="A9" s="72" t="s">
        <v>80</v>
      </c>
      <c r="B9" s="72">
        <v>1573</v>
      </c>
      <c r="C9" s="73">
        <v>2894929.45</v>
      </c>
      <c r="D9" s="73">
        <v>1067034.71</v>
      </c>
      <c r="E9" s="73">
        <v>921304.28</v>
      </c>
      <c r="F9" s="73">
        <v>3868686.67</v>
      </c>
      <c r="G9" s="73">
        <v>504626.81</v>
      </c>
      <c r="H9" s="73">
        <v>9256581.9199999999</v>
      </c>
      <c r="I9" s="6">
        <f t="shared" si="0"/>
        <v>5884.6674634456449</v>
      </c>
    </row>
    <row r="10" spans="1:9" ht="13.5" thickBot="1" x14ac:dyDescent="0.25">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5" thickTop="1" x14ac:dyDescent="0.2">
      <c r="A11" s="69"/>
      <c r="B11" s="69"/>
      <c r="C11" s="70"/>
      <c r="D11" s="70"/>
      <c r="E11" s="70"/>
      <c r="F11" s="70"/>
      <c r="G11" s="70"/>
      <c r="H11" s="70"/>
      <c r="I11" s="6"/>
    </row>
    <row r="12" spans="1:9" x14ac:dyDescent="0.2">
      <c r="A12" s="69"/>
      <c r="B12" s="69"/>
      <c r="C12" s="70"/>
      <c r="D12" s="70"/>
      <c r="E12" s="70"/>
      <c r="F12" s="70"/>
      <c r="G12" s="70"/>
      <c r="H12" s="70"/>
      <c r="I12" s="6"/>
    </row>
    <row r="13" spans="1:9" x14ac:dyDescent="0.2">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
      <c r="A17" s="72" t="s">
        <v>85</v>
      </c>
      <c r="B17" s="72">
        <v>1446</v>
      </c>
      <c r="C17" s="73">
        <v>4237293.13</v>
      </c>
      <c r="D17" s="73">
        <v>1569910.07</v>
      </c>
      <c r="E17" s="73">
        <v>1575779.48</v>
      </c>
      <c r="F17" s="73">
        <v>7579184.0599999996</v>
      </c>
      <c r="G17" s="73">
        <v>1797950.08</v>
      </c>
      <c r="H17" s="73">
        <v>16760116.819999998</v>
      </c>
      <c r="I17" s="6">
        <f t="shared" si="1"/>
        <v>11590.675532503457</v>
      </c>
    </row>
    <row r="18" spans="1:9" ht="13.5" thickBot="1" x14ac:dyDescent="0.25">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5" thickTop="1" x14ac:dyDescent="0.2">
      <c r="A19" s="69"/>
      <c r="B19" s="69"/>
      <c r="C19" s="70"/>
      <c r="D19" s="70"/>
      <c r="E19" s="70"/>
      <c r="F19" s="70"/>
      <c r="G19" s="70"/>
      <c r="H19" s="70"/>
      <c r="I19" s="6"/>
    </row>
    <row r="20" spans="1:9" x14ac:dyDescent="0.2">
      <c r="A20" s="69"/>
      <c r="B20" s="69"/>
      <c r="C20" s="70"/>
      <c r="D20" s="70"/>
      <c r="E20" s="70"/>
      <c r="F20" s="70"/>
      <c r="G20" s="70"/>
      <c r="H20" s="70"/>
      <c r="I20" s="6"/>
    </row>
    <row r="21" spans="1:9" x14ac:dyDescent="0.2">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5" thickBot="1" x14ac:dyDescent="0.25">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5" thickTop="1" x14ac:dyDescent="0.2">
      <c r="A24" s="69"/>
      <c r="B24" s="69"/>
      <c r="C24" s="70"/>
      <c r="D24" s="70"/>
      <c r="E24" s="70"/>
      <c r="F24" s="70"/>
      <c r="G24" s="70"/>
      <c r="H24" s="70"/>
      <c r="I24" s="6"/>
    </row>
    <row r="25" spans="1:9" ht="13.5" thickBot="1" x14ac:dyDescent="0.25">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5" thickTop="1" x14ac:dyDescent="0.2">
      <c r="A26" s="69"/>
      <c r="B26" s="70"/>
      <c r="C26" s="70"/>
      <c r="D26" s="70"/>
      <c r="E26" s="70"/>
      <c r="F26" s="70"/>
      <c r="G26" s="70"/>
      <c r="H26" s="70"/>
      <c r="I26" s="6"/>
    </row>
    <row r="27" spans="1:9" x14ac:dyDescent="0.2">
      <c r="A27" s="38" t="s">
        <v>200</v>
      </c>
      <c r="B27" s="70"/>
      <c r="C27" s="70"/>
      <c r="D27" s="70"/>
      <c r="E27" s="70"/>
      <c r="F27" s="70"/>
      <c r="G27" s="70"/>
      <c r="H27" s="70"/>
      <c r="I27" s="6"/>
    </row>
    <row r="28" spans="1:9" x14ac:dyDescent="0.2">
      <c r="A28" s="38" t="s">
        <v>296</v>
      </c>
      <c r="B28" s="70"/>
      <c r="C28" s="70"/>
      <c r="D28" s="70"/>
      <c r="E28" s="70"/>
      <c r="F28" s="70"/>
      <c r="G28" s="70"/>
      <c r="H28" s="70"/>
      <c r="I28" s="6"/>
    </row>
    <row r="29" spans="1:9" ht="33.75" x14ac:dyDescent="0.2">
      <c r="A29" s="197" t="s">
        <v>88</v>
      </c>
      <c r="B29" s="198" t="s">
        <v>180</v>
      </c>
      <c r="C29" s="199" t="s">
        <v>437</v>
      </c>
      <c r="D29" s="199" t="s">
        <v>185</v>
      </c>
      <c r="E29" s="199" t="s">
        <v>186</v>
      </c>
      <c r="F29" s="199" t="s">
        <v>187</v>
      </c>
      <c r="G29" s="199" t="s">
        <v>188</v>
      </c>
      <c r="H29" s="198" t="s">
        <v>113</v>
      </c>
      <c r="I29" s="6"/>
    </row>
    <row r="30" spans="1:9" x14ac:dyDescent="0.2">
      <c r="A30" s="69" t="s">
        <v>102</v>
      </c>
      <c r="B30" s="69">
        <v>39026</v>
      </c>
      <c r="C30" s="70">
        <v>1559.82</v>
      </c>
      <c r="D30" s="70">
        <v>444.71</v>
      </c>
      <c r="E30" s="70">
        <v>555.54</v>
      </c>
      <c r="F30" s="70">
        <v>2379.1</v>
      </c>
      <c r="G30" s="70">
        <v>444.15</v>
      </c>
      <c r="H30" s="71">
        <v>5383.3245113514067</v>
      </c>
      <c r="I30" s="6"/>
    </row>
    <row r="31" spans="1:9" x14ac:dyDescent="0.2">
      <c r="A31" s="69" t="s">
        <v>76</v>
      </c>
      <c r="B31" s="69">
        <v>23422</v>
      </c>
      <c r="C31" s="70">
        <v>1219.48</v>
      </c>
      <c r="D31" s="70">
        <v>448.85</v>
      </c>
      <c r="E31" s="70">
        <v>521.38</v>
      </c>
      <c r="F31" s="70">
        <v>2540.19</v>
      </c>
      <c r="G31" s="70">
        <v>869.57</v>
      </c>
      <c r="H31" s="71">
        <v>5599.4658304158484</v>
      </c>
      <c r="I31" s="6"/>
    </row>
    <row r="32" spans="1:9" x14ac:dyDescent="0.2">
      <c r="A32" s="69" t="s">
        <v>77</v>
      </c>
      <c r="B32" s="69">
        <v>12312</v>
      </c>
      <c r="C32" s="70">
        <v>1278.8399999999999</v>
      </c>
      <c r="D32" s="70">
        <v>532.51</v>
      </c>
      <c r="E32" s="70">
        <v>553.72</v>
      </c>
      <c r="F32" s="70">
        <v>2523.35</v>
      </c>
      <c r="G32" s="70">
        <v>1257.31</v>
      </c>
      <c r="H32" s="71">
        <v>6145.7250934048079</v>
      </c>
      <c r="I32" s="6"/>
    </row>
    <row r="33" spans="1:9" x14ac:dyDescent="0.2">
      <c r="A33" s="69" t="s">
        <v>78</v>
      </c>
      <c r="B33" s="69">
        <v>15008</v>
      </c>
      <c r="C33" s="70">
        <v>1348.44</v>
      </c>
      <c r="D33" s="70">
        <v>515.63</v>
      </c>
      <c r="E33" s="70">
        <v>544.73</v>
      </c>
      <c r="F33" s="70">
        <v>2609.9</v>
      </c>
      <c r="G33" s="70">
        <v>915.7</v>
      </c>
      <c r="H33" s="71">
        <v>5934.4118523454144</v>
      </c>
      <c r="I33" s="6"/>
    </row>
    <row r="34" spans="1:9" x14ac:dyDescent="0.2">
      <c r="A34" s="69" t="s">
        <v>79</v>
      </c>
      <c r="B34" s="69">
        <v>5864</v>
      </c>
      <c r="C34" s="70">
        <v>1720.26</v>
      </c>
      <c r="D34" s="70">
        <v>702.58</v>
      </c>
      <c r="E34" s="70">
        <v>643.49</v>
      </c>
      <c r="F34" s="70">
        <v>2605.19</v>
      </c>
      <c r="G34" s="70">
        <v>902.23</v>
      </c>
      <c r="H34" s="71">
        <v>6573.7542070259215</v>
      </c>
      <c r="I34" s="6"/>
    </row>
    <row r="35" spans="1:9" x14ac:dyDescent="0.2">
      <c r="A35" s="72" t="s">
        <v>80</v>
      </c>
      <c r="B35" s="72">
        <v>1573</v>
      </c>
      <c r="C35" s="73">
        <v>1840.39</v>
      </c>
      <c r="D35" s="73">
        <v>678.34</v>
      </c>
      <c r="E35" s="73">
        <v>585.70000000000005</v>
      </c>
      <c r="F35" s="73">
        <v>2459.4299999999998</v>
      </c>
      <c r="G35" s="73">
        <v>320.81</v>
      </c>
      <c r="H35" s="73">
        <v>5884.6674634456449</v>
      </c>
      <c r="I35" s="6"/>
    </row>
    <row r="36" spans="1:9" ht="13.5" thickBot="1" x14ac:dyDescent="0.25">
      <c r="A36" s="74" t="s">
        <v>134</v>
      </c>
      <c r="B36" s="75">
        <v>97205</v>
      </c>
      <c r="C36" s="74">
        <v>1423.8060853865538</v>
      </c>
      <c r="D36" s="74">
        <v>487.11456077362277</v>
      </c>
      <c r="E36" s="74">
        <v>551.20406110796762</v>
      </c>
      <c r="F36" s="74">
        <v>2486.7607456406563</v>
      </c>
      <c r="G36" s="74">
        <v>748.0972957152411</v>
      </c>
      <c r="H36" s="74">
        <v>5696.9827486240411</v>
      </c>
      <c r="I36" s="6"/>
    </row>
    <row r="37" spans="1:9" ht="13.5" thickTop="1" x14ac:dyDescent="0.2">
      <c r="A37" s="69"/>
      <c r="B37" s="69"/>
      <c r="C37" s="70"/>
      <c r="D37" s="70"/>
      <c r="E37" s="70"/>
      <c r="F37" s="70"/>
      <c r="G37" s="70"/>
      <c r="H37" s="70"/>
      <c r="I37" s="6"/>
    </row>
    <row r="38" spans="1:9" x14ac:dyDescent="0.2">
      <c r="A38" s="69"/>
      <c r="B38" s="69"/>
      <c r="C38" s="70"/>
      <c r="D38" s="70"/>
      <c r="E38" s="70"/>
      <c r="F38" s="70"/>
      <c r="G38" s="70"/>
      <c r="H38" s="70"/>
      <c r="I38" s="6"/>
    </row>
    <row r="39" spans="1:9" x14ac:dyDescent="0.2">
      <c r="A39" s="69" t="s">
        <v>81</v>
      </c>
      <c r="B39" s="69">
        <v>22638</v>
      </c>
      <c r="C39" s="70">
        <v>1849.07</v>
      </c>
      <c r="D39" s="70">
        <v>693.06</v>
      </c>
      <c r="E39" s="70">
        <v>610.29999999999995</v>
      </c>
      <c r="F39" s="70">
        <v>2837.48</v>
      </c>
      <c r="G39" s="70">
        <v>349.21</v>
      </c>
      <c r="H39" s="71">
        <v>6339.1291037194105</v>
      </c>
      <c r="I39" s="6"/>
    </row>
    <row r="40" spans="1:9" x14ac:dyDescent="0.2">
      <c r="A40" s="69" t="s">
        <v>82</v>
      </c>
      <c r="B40" s="69">
        <v>10487</v>
      </c>
      <c r="C40" s="70">
        <v>1336.01</v>
      </c>
      <c r="D40" s="70">
        <v>611.08000000000004</v>
      </c>
      <c r="E40" s="70">
        <v>546.07000000000005</v>
      </c>
      <c r="F40" s="70">
        <v>3186.09</v>
      </c>
      <c r="G40" s="70">
        <v>489.79</v>
      </c>
      <c r="H40" s="71">
        <v>6169.0456574806904</v>
      </c>
      <c r="I40" s="6"/>
    </row>
    <row r="41" spans="1:9" x14ac:dyDescent="0.2">
      <c r="A41" s="69" t="s">
        <v>83</v>
      </c>
      <c r="B41" s="69">
        <v>5204</v>
      </c>
      <c r="C41" s="70">
        <v>1740.78</v>
      </c>
      <c r="D41" s="70">
        <v>723.74</v>
      </c>
      <c r="E41" s="70">
        <v>609.75</v>
      </c>
      <c r="F41" s="70">
        <v>3154.34</v>
      </c>
      <c r="G41" s="70">
        <v>545.04</v>
      </c>
      <c r="H41" s="71">
        <v>6773.6533724058418</v>
      </c>
      <c r="I41" s="6"/>
    </row>
    <row r="42" spans="1:9" x14ac:dyDescent="0.2">
      <c r="A42" s="76" t="s">
        <v>84</v>
      </c>
      <c r="B42" s="76">
        <v>5174</v>
      </c>
      <c r="C42" s="70">
        <v>1993.55</v>
      </c>
      <c r="D42" s="70">
        <v>760.37</v>
      </c>
      <c r="E42" s="70">
        <v>829.52</v>
      </c>
      <c r="F42" s="70">
        <v>3913.32</v>
      </c>
      <c r="G42" s="70">
        <v>1286.99</v>
      </c>
      <c r="H42" s="71">
        <v>8783.7449014302292</v>
      </c>
      <c r="I42" s="6"/>
    </row>
    <row r="43" spans="1:9" x14ac:dyDescent="0.2">
      <c r="A43" s="72" t="s">
        <v>85</v>
      </c>
      <c r="B43" s="72">
        <v>1446</v>
      </c>
      <c r="C43" s="73">
        <v>2930.35</v>
      </c>
      <c r="D43" s="73">
        <v>1085.69</v>
      </c>
      <c r="E43" s="73">
        <v>1089.75</v>
      </c>
      <c r="F43" s="73">
        <v>5241.4799999999996</v>
      </c>
      <c r="G43" s="73">
        <v>1243.4000000000001</v>
      </c>
      <c r="H43" s="73">
        <v>11590.675532503457</v>
      </c>
      <c r="I43" s="6"/>
    </row>
    <row r="44" spans="1:9" ht="13.5" thickBot="1" x14ac:dyDescent="0.25">
      <c r="A44" s="74" t="s">
        <v>135</v>
      </c>
      <c r="B44" s="75">
        <v>44949</v>
      </c>
      <c r="C44" s="74">
        <v>1768.2468455360518</v>
      </c>
      <c r="D44" s="74">
        <v>697.86626309817802</v>
      </c>
      <c r="E44" s="74">
        <v>635.91081759327233</v>
      </c>
      <c r="F44" s="74">
        <v>3156.6727104051256</v>
      </c>
      <c r="G44" s="74">
        <v>541.3943898640681</v>
      </c>
      <c r="H44" s="77">
        <v>6800.0910264966969</v>
      </c>
      <c r="I44" s="6"/>
    </row>
    <row r="45" spans="1:9" ht="13.5" thickTop="1" x14ac:dyDescent="0.2">
      <c r="A45" s="69"/>
      <c r="B45" s="69"/>
      <c r="C45" s="70"/>
      <c r="D45" s="70"/>
      <c r="E45" s="70"/>
      <c r="F45" s="70"/>
      <c r="G45" s="70"/>
      <c r="H45" s="70"/>
    </row>
    <row r="46" spans="1:9" x14ac:dyDescent="0.2">
      <c r="A46" s="69"/>
      <c r="B46" s="69"/>
      <c r="C46" s="70"/>
      <c r="D46" s="70"/>
      <c r="E46" s="70"/>
      <c r="F46" s="70"/>
      <c r="G46" s="70"/>
      <c r="H46" s="70"/>
    </row>
    <row r="47" spans="1:9" x14ac:dyDescent="0.2">
      <c r="A47" s="69" t="s">
        <v>86</v>
      </c>
      <c r="B47" s="69">
        <v>12615</v>
      </c>
      <c r="C47" s="70">
        <v>1331.99</v>
      </c>
      <c r="D47" s="70">
        <v>571.5</v>
      </c>
      <c r="E47" s="70">
        <v>532.98</v>
      </c>
      <c r="F47" s="70">
        <v>2787.62</v>
      </c>
      <c r="G47" s="70">
        <v>420.67</v>
      </c>
      <c r="H47" s="70">
        <v>5644.76</v>
      </c>
    </row>
    <row r="48" spans="1:9" x14ac:dyDescent="0.2">
      <c r="A48" s="72" t="s">
        <v>87</v>
      </c>
      <c r="B48" s="72">
        <v>6984</v>
      </c>
      <c r="C48" s="73">
        <v>2295.4899999999998</v>
      </c>
      <c r="D48" s="73">
        <v>913.89</v>
      </c>
      <c r="E48" s="73">
        <v>794.45</v>
      </c>
      <c r="F48" s="73">
        <v>3306.04</v>
      </c>
      <c r="G48" s="73">
        <v>657.48</v>
      </c>
      <c r="H48" s="73">
        <v>7967.35</v>
      </c>
    </row>
    <row r="49" spans="1:8" ht="13.5" thickBot="1" x14ac:dyDescent="0.25">
      <c r="A49" s="74" t="s">
        <v>136</v>
      </c>
      <c r="B49" s="75">
        <v>19599</v>
      </c>
      <c r="C49" s="74">
        <v>1675.3266794224194</v>
      </c>
      <c r="D49" s="74">
        <v>693.51244502270526</v>
      </c>
      <c r="E49" s="74">
        <v>626.15393591509758</v>
      </c>
      <c r="F49" s="74">
        <v>2972.3533792540434</v>
      </c>
      <c r="G49" s="74">
        <v>505.05212714934436</v>
      </c>
      <c r="H49" s="74">
        <v>6472.3985667636098</v>
      </c>
    </row>
    <row r="50" spans="1:8" ht="14.25" thickTop="1" thickBot="1" x14ac:dyDescent="0.25">
      <c r="A50" s="78"/>
      <c r="B50" s="78"/>
      <c r="C50" s="79"/>
      <c r="D50" s="79"/>
      <c r="E50" s="79"/>
      <c r="F50" s="79"/>
      <c r="G50" s="79"/>
      <c r="H50" s="79"/>
    </row>
    <row r="51" spans="1:8" ht="13.5" thickBot="1" x14ac:dyDescent="0.25">
      <c r="A51" s="80" t="s">
        <v>137</v>
      </c>
      <c r="B51" s="80">
        <v>161753</v>
      </c>
      <c r="C51" s="77">
        <v>1549.9973761228537</v>
      </c>
      <c r="D51" s="77">
        <v>570.68809821147067</v>
      </c>
      <c r="E51" s="77">
        <v>583.82433148071436</v>
      </c>
      <c r="F51" s="173">
        <v>2731.757765358293</v>
      </c>
      <c r="G51" s="77">
        <v>661.20845177523768</v>
      </c>
      <c r="H51" s="77">
        <v>6097.4760229485692</v>
      </c>
    </row>
    <row r="52" spans="1:8" ht="13.5" thickTop="1" x14ac:dyDescent="0.2">
      <c r="A52" s="69"/>
      <c r="B52" s="69"/>
      <c r="C52" s="70"/>
      <c r="D52" s="70"/>
      <c r="E52" s="70"/>
      <c r="F52" s="70"/>
      <c r="G52" s="70"/>
      <c r="H52" s="70"/>
    </row>
    <row r="53" spans="1:8" x14ac:dyDescent="0.2">
      <c r="A53" s="69"/>
      <c r="B53" s="69"/>
      <c r="C53" s="70"/>
      <c r="D53" s="70"/>
      <c r="E53" s="70"/>
      <c r="F53" s="70"/>
      <c r="G53" s="70"/>
      <c r="H53" s="70"/>
    </row>
    <row r="54" spans="1:8" x14ac:dyDescent="0.2">
      <c r="A54" s="69"/>
      <c r="B54" s="69"/>
      <c r="C54" s="70"/>
      <c r="D54" s="70"/>
      <c r="E54" s="70"/>
      <c r="F54" s="70"/>
      <c r="G54" s="70"/>
      <c r="H54" s="70"/>
    </row>
    <row r="55" spans="1:8" x14ac:dyDescent="0.2">
      <c r="A55" s="38" t="s">
        <v>200</v>
      </c>
      <c r="B55" s="69"/>
      <c r="C55" s="70"/>
      <c r="D55" s="70"/>
      <c r="E55" s="70"/>
      <c r="F55" s="70"/>
      <c r="G55" s="70"/>
      <c r="H55" s="70"/>
    </row>
    <row r="56" spans="1:8" x14ac:dyDescent="0.2">
      <c r="A56" s="38" t="s">
        <v>296</v>
      </c>
      <c r="B56" s="69"/>
      <c r="C56" s="70"/>
      <c r="D56" s="70"/>
      <c r="E56" s="70"/>
      <c r="F56" s="70"/>
      <c r="G56" s="70"/>
      <c r="H56" s="70"/>
    </row>
    <row r="57" spans="1:8" ht="33.75" x14ac:dyDescent="0.2">
      <c r="A57" s="197" t="s">
        <v>88</v>
      </c>
      <c r="B57" s="198"/>
      <c r="C57" s="199" t="s">
        <v>437</v>
      </c>
      <c r="D57" s="199" t="s">
        <v>185</v>
      </c>
      <c r="E57" s="199" t="s">
        <v>186</v>
      </c>
      <c r="F57" s="199" t="s">
        <v>187</v>
      </c>
      <c r="G57" s="199" t="s">
        <v>188</v>
      </c>
      <c r="H57" s="68"/>
    </row>
    <row r="58" spans="1:8" x14ac:dyDescent="0.2">
      <c r="A58" s="69" t="s">
        <v>102</v>
      </c>
      <c r="B58" s="69"/>
      <c r="C58" s="81">
        <v>0.28975032003196655</v>
      </c>
      <c r="D58" s="81">
        <v>8.2608804106509615E-2</v>
      </c>
      <c r="E58" s="81">
        <v>0.1031964539437619</v>
      </c>
      <c r="F58" s="81">
        <v>0.44193880472621944</v>
      </c>
      <c r="G58" s="81">
        <v>8.2504779168236037E-2</v>
      </c>
      <c r="H58" s="82"/>
    </row>
    <row r="59" spans="1:8" x14ac:dyDescent="0.2">
      <c r="A59" s="69" t="s">
        <v>76</v>
      </c>
      <c r="B59" s="69"/>
      <c r="C59" s="81">
        <v>0.21778505967049261</v>
      </c>
      <c r="D59" s="81">
        <v>8.0159431916145094E-2</v>
      </c>
      <c r="E59" s="81">
        <v>9.3112453185785288E-2</v>
      </c>
      <c r="F59" s="81">
        <v>0.45364862951781798</v>
      </c>
      <c r="G59" s="81">
        <v>0.15529517034938684</v>
      </c>
      <c r="H59" s="82"/>
    </row>
    <row r="60" spans="1:8" x14ac:dyDescent="0.2">
      <c r="A60" s="69" t="s">
        <v>77</v>
      </c>
      <c r="B60" s="69"/>
      <c r="C60" s="81">
        <v>0.20808610547392817</v>
      </c>
      <c r="D60" s="81">
        <v>8.6647220939227346E-2</v>
      </c>
      <c r="E60" s="81">
        <v>9.0098400365193079E-2</v>
      </c>
      <c r="F60" s="81">
        <v>0.41058621426264164</v>
      </c>
      <c r="G60" s="81">
        <v>0.20458285733432222</v>
      </c>
      <c r="H60" s="82"/>
    </row>
    <row r="61" spans="1:8" x14ac:dyDescent="0.2">
      <c r="A61" s="69" t="s">
        <v>78</v>
      </c>
      <c r="B61" s="69"/>
      <c r="C61" s="81">
        <v>0.22722386540581371</v>
      </c>
      <c r="D61" s="81">
        <v>8.6888138678176047E-2</v>
      </c>
      <c r="E61" s="81">
        <v>9.1791741718214304E-2</v>
      </c>
      <c r="F61" s="81">
        <v>0.43979084447408351</v>
      </c>
      <c r="G61" s="81">
        <v>0.15430341250044763</v>
      </c>
      <c r="H61" s="82"/>
    </row>
    <row r="62" spans="1:8" x14ac:dyDescent="0.2">
      <c r="A62" s="69" t="s">
        <v>79</v>
      </c>
      <c r="B62" s="69"/>
      <c r="C62" s="81">
        <v>0.26168608466702542</v>
      </c>
      <c r="D62" s="81">
        <v>0.10687652410993614</v>
      </c>
      <c r="E62" s="81">
        <v>9.7887748725416043E-2</v>
      </c>
      <c r="F62" s="81">
        <v>0.39630170492465561</v>
      </c>
      <c r="G62" s="81">
        <v>0.13724729759985721</v>
      </c>
      <c r="H62" s="82"/>
    </row>
    <row r="63" spans="1:8" x14ac:dyDescent="0.2">
      <c r="A63" s="72" t="s">
        <v>80</v>
      </c>
      <c r="B63" s="72"/>
      <c r="C63" s="81">
        <v>0.31274324529501923</v>
      </c>
      <c r="D63" s="81">
        <v>0.11527244389147048</v>
      </c>
      <c r="E63" s="81">
        <v>9.9529838115449867E-2</v>
      </c>
      <c r="F63" s="81">
        <v>0.4179386541852157</v>
      </c>
      <c r="G63" s="81">
        <v>5.4516249557482452E-2</v>
      </c>
      <c r="H63" s="82"/>
    </row>
    <row r="64" spans="1:8" ht="13.5" thickBot="1" x14ac:dyDescent="0.25">
      <c r="A64" s="74" t="s">
        <v>171</v>
      </c>
      <c r="B64" s="75"/>
      <c r="C64" s="83">
        <v>0.24992283603639792</v>
      </c>
      <c r="D64" s="83">
        <v>8.5503955737143963E-2</v>
      </c>
      <c r="E64" s="83">
        <v>9.6753682682486047E-2</v>
      </c>
      <c r="F64" s="83">
        <v>0.43650487553982309</v>
      </c>
      <c r="G64" s="83">
        <v>0.13131465000414907</v>
      </c>
      <c r="H64" s="82"/>
    </row>
    <row r="65" spans="1:8" ht="13.5" thickTop="1" x14ac:dyDescent="0.2">
      <c r="A65" s="69"/>
      <c r="B65" s="69"/>
      <c r="C65" s="81"/>
      <c r="D65" s="81"/>
      <c r="E65" s="81"/>
      <c r="F65" s="81"/>
      <c r="G65" s="81"/>
      <c r="H65" s="81"/>
    </row>
    <row r="66" spans="1:8" x14ac:dyDescent="0.2">
      <c r="A66" s="69"/>
      <c r="B66" s="69"/>
      <c r="C66" s="81"/>
      <c r="D66" s="81"/>
      <c r="E66" s="81"/>
      <c r="F66" s="81"/>
      <c r="G66" s="81"/>
      <c r="H66" s="81"/>
    </row>
    <row r="67" spans="1:8" x14ac:dyDescent="0.2">
      <c r="A67" s="69" t="s">
        <v>81</v>
      </c>
      <c r="B67" s="69"/>
      <c r="C67" s="81">
        <v>0.29169148785991433</v>
      </c>
      <c r="D67" s="81">
        <v>0.10933047563163764</v>
      </c>
      <c r="E67" s="81">
        <v>9.627505450897246E-2</v>
      </c>
      <c r="F67" s="81">
        <v>0.44761353706065737</v>
      </c>
      <c r="G67" s="81">
        <v>5.5088008823657664E-2</v>
      </c>
      <c r="H67" s="82"/>
    </row>
    <row r="68" spans="1:8" x14ac:dyDescent="0.2">
      <c r="A68" s="69" t="s">
        <v>82</v>
      </c>
      <c r="B68" s="69"/>
      <c r="C68" s="81">
        <v>0.21656672266316127</v>
      </c>
      <c r="D68" s="81">
        <v>9.9055840064823306E-2</v>
      </c>
      <c r="E68" s="81">
        <v>8.8517743313801911E-2</v>
      </c>
      <c r="F68" s="81">
        <v>0.51646400057624686</v>
      </c>
      <c r="G68" s="81">
        <v>7.939477630645711E-2</v>
      </c>
      <c r="H68" s="82"/>
    </row>
    <row r="69" spans="1:8" x14ac:dyDescent="0.2">
      <c r="A69" s="69" t="s">
        <v>83</v>
      </c>
      <c r="B69" s="69"/>
      <c r="C69" s="81">
        <v>0.25699277838625451</v>
      </c>
      <c r="D69" s="81">
        <v>0.10684632947831882</v>
      </c>
      <c r="E69" s="81">
        <v>9.0017892336204858E-2</v>
      </c>
      <c r="F69" s="81">
        <v>0.46567779993732583</v>
      </c>
      <c r="G69" s="81">
        <v>8.0464701990857063E-2</v>
      </c>
      <c r="H69" s="82"/>
    </row>
    <row r="70" spans="1:8" x14ac:dyDescent="0.2">
      <c r="A70" s="76" t="s">
        <v>84</v>
      </c>
      <c r="B70" s="76"/>
      <c r="C70" s="81">
        <v>0.22695900465818361</v>
      </c>
      <c r="D70" s="81">
        <v>8.656558319176498E-2</v>
      </c>
      <c r="E70" s="81">
        <v>9.443807957866944E-2</v>
      </c>
      <c r="F70" s="81">
        <v>0.44551840290384648</v>
      </c>
      <c r="G70" s="81">
        <v>0.14651951012266345</v>
      </c>
      <c r="H70" s="82"/>
    </row>
    <row r="71" spans="1:8" x14ac:dyDescent="0.2">
      <c r="A71" s="72" t="s">
        <v>85</v>
      </c>
      <c r="B71" s="72"/>
      <c r="C71" s="84">
        <v>0.25281960415357058</v>
      </c>
      <c r="D71" s="84">
        <v>9.3669259997437179E-2</v>
      </c>
      <c r="E71" s="84">
        <v>9.4019541565462675E-2</v>
      </c>
      <c r="F71" s="84">
        <v>0.45221522984587403</v>
      </c>
      <c r="G71" s="84">
        <v>0.10727588711401358</v>
      </c>
      <c r="H71" s="82"/>
    </row>
    <row r="72" spans="1:8" ht="13.5" thickBot="1" x14ac:dyDescent="0.25">
      <c r="A72" s="74" t="s">
        <v>172</v>
      </c>
      <c r="B72" s="75"/>
      <c r="C72" s="83">
        <v>0.26003281994991551</v>
      </c>
      <c r="D72" s="83">
        <v>0.10262601785460335</v>
      </c>
      <c r="E72" s="83">
        <v>9.3515044889168772E-2</v>
      </c>
      <c r="F72" s="83">
        <v>0.46421036102385754</v>
      </c>
      <c r="G72" s="83">
        <v>7.9615756282454681E-2</v>
      </c>
      <c r="H72" s="82"/>
    </row>
    <row r="73" spans="1:8" ht="13.5" thickTop="1" x14ac:dyDescent="0.2">
      <c r="A73" s="69"/>
      <c r="B73" s="69"/>
      <c r="C73" s="81"/>
      <c r="D73" s="81"/>
      <c r="E73" s="81"/>
      <c r="F73" s="81"/>
      <c r="G73" s="81"/>
      <c r="H73" s="81"/>
    </row>
    <row r="74" spans="1:8" x14ac:dyDescent="0.2">
      <c r="A74" s="69"/>
      <c r="B74" s="69"/>
      <c r="C74" s="81"/>
      <c r="D74" s="81"/>
      <c r="E74" s="81"/>
      <c r="F74" s="81"/>
      <c r="G74" s="81"/>
      <c r="H74" s="81"/>
    </row>
    <row r="75" spans="1:8" x14ac:dyDescent="0.2">
      <c r="A75" s="69" t="s">
        <v>86</v>
      </c>
      <c r="B75" s="69"/>
      <c r="C75" s="81">
        <v>0.23596928833112479</v>
      </c>
      <c r="D75" s="81">
        <v>0.10124433988336085</v>
      </c>
      <c r="E75" s="81">
        <v>9.4420311935316997E-2</v>
      </c>
      <c r="F75" s="81">
        <v>0.49384207654532697</v>
      </c>
      <c r="G75" s="81">
        <v>7.4523983304870353E-2</v>
      </c>
      <c r="H75" s="82"/>
    </row>
    <row r="76" spans="1:8" x14ac:dyDescent="0.2">
      <c r="A76" s="72" t="s">
        <v>87</v>
      </c>
      <c r="B76" s="72"/>
      <c r="C76" s="84">
        <v>0.28811210753889305</v>
      </c>
      <c r="D76" s="84">
        <v>0.11470438728058889</v>
      </c>
      <c r="E76" s="84">
        <v>9.9713204515930645E-2</v>
      </c>
      <c r="F76" s="84">
        <v>0.41494850860072668</v>
      </c>
      <c r="G76" s="84">
        <v>8.2521792063860636E-2</v>
      </c>
      <c r="H76" s="82"/>
    </row>
    <row r="77" spans="1:8" ht="13.5" thickBot="1" x14ac:dyDescent="0.25">
      <c r="A77" s="74" t="s">
        <v>173</v>
      </c>
      <c r="B77" s="75"/>
      <c r="C77" s="83">
        <v>0.25884170483959118</v>
      </c>
      <c r="D77" s="83">
        <v>0.10714921800149306</v>
      </c>
      <c r="E77" s="83">
        <v>9.6742178259920264E-2</v>
      </c>
      <c r="F77" s="83">
        <v>0.45923521992563382</v>
      </c>
      <c r="G77" s="83">
        <v>7.8031678973361704E-2</v>
      </c>
      <c r="H77" s="82"/>
    </row>
    <row r="78" spans="1:8" ht="14.25" thickTop="1" thickBot="1" x14ac:dyDescent="0.25">
      <c r="A78" s="78"/>
      <c r="B78" s="78"/>
      <c r="C78" s="79"/>
      <c r="D78" s="79"/>
      <c r="E78" s="79"/>
      <c r="F78" s="79"/>
      <c r="G78" s="79"/>
      <c r="H78" s="70"/>
    </row>
    <row r="79" spans="1:8" ht="13.5" thickBot="1" x14ac:dyDescent="0.25">
      <c r="A79" s="80" t="s">
        <v>137</v>
      </c>
      <c r="B79" s="80"/>
      <c r="C79" s="85">
        <v>0.25420311130199708</v>
      </c>
      <c r="D79" s="85">
        <v>9.3594152082536908E-2</v>
      </c>
      <c r="E79" s="85">
        <v>9.5748524353916731E-2</v>
      </c>
      <c r="F79" s="85">
        <v>0.44801451536291426</v>
      </c>
      <c r="G79" s="85">
        <v>0.10843969689863507</v>
      </c>
      <c r="H79" s="70"/>
    </row>
    <row r="80" spans="1:8" ht="13.5" thickTop="1" x14ac:dyDescent="0.2">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8" t="s">
        <v>200</v>
      </c>
    </row>
    <row r="2" spans="1:9" x14ac:dyDescent="0.2">
      <c r="A2" s="38" t="s">
        <v>297</v>
      </c>
    </row>
    <row r="4" spans="1:9" ht="22.5" x14ac:dyDescent="0.2">
      <c r="A4" s="182" t="s">
        <v>88</v>
      </c>
      <c r="B4" s="169" t="s">
        <v>160</v>
      </c>
      <c r="C4" s="182" t="s">
        <v>166</v>
      </c>
      <c r="D4" s="182" t="s">
        <v>167</v>
      </c>
      <c r="E4" s="182" t="s">
        <v>168</v>
      </c>
      <c r="F4" s="182" t="s">
        <v>169</v>
      </c>
      <c r="G4" s="182" t="s">
        <v>170</v>
      </c>
      <c r="H4" s="193" t="s">
        <v>113</v>
      </c>
      <c r="I4" s="166"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205"/>
      <c r="B25" s="205"/>
      <c r="C25" s="205"/>
      <c r="D25" s="205"/>
      <c r="E25" s="205"/>
      <c r="F25" s="205"/>
      <c r="G25" s="205"/>
      <c r="H25" s="205"/>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8"/>
      <c r="B27" s="19"/>
      <c r="C27" s="19"/>
      <c r="D27" s="19"/>
      <c r="E27" s="19"/>
      <c r="F27" s="19"/>
      <c r="G27" s="19"/>
      <c r="H27" s="19"/>
      <c r="I27" s="6"/>
    </row>
    <row r="28" spans="1:9" x14ac:dyDescent="0.2">
      <c r="A28" s="38" t="s">
        <v>200</v>
      </c>
      <c r="B28" s="19"/>
      <c r="C28" s="19"/>
      <c r="D28" s="19"/>
      <c r="E28" s="19"/>
      <c r="F28" s="19"/>
      <c r="G28" s="19"/>
      <c r="H28" s="19"/>
      <c r="I28" s="6"/>
    </row>
    <row r="29" spans="1:9" x14ac:dyDescent="0.2">
      <c r="A29" s="38" t="s">
        <v>297</v>
      </c>
      <c r="B29" s="1"/>
      <c r="C29" s="1"/>
      <c r="D29" s="1"/>
      <c r="E29" s="1"/>
      <c r="F29" s="1"/>
      <c r="G29" s="1"/>
      <c r="H29" s="6"/>
    </row>
    <row r="31" spans="1:9" ht="22.5" x14ac:dyDescent="0.2">
      <c r="A31" s="181" t="s">
        <v>88</v>
      </c>
      <c r="B31" s="166" t="s">
        <v>160</v>
      </c>
      <c r="C31" s="200" t="s">
        <v>175</v>
      </c>
      <c r="D31" s="200" t="s">
        <v>176</v>
      </c>
      <c r="E31" s="200" t="s">
        <v>177</v>
      </c>
      <c r="F31" s="200" t="s">
        <v>178</v>
      </c>
      <c r="G31" s="200" t="s">
        <v>179</v>
      </c>
      <c r="H31" s="188" t="s">
        <v>113</v>
      </c>
    </row>
    <row r="32" spans="1:9" x14ac:dyDescent="0.2">
      <c r="A32" s="42"/>
      <c r="B32" s="5"/>
      <c r="C32" s="42"/>
      <c r="D32" s="42"/>
      <c r="E32" s="42"/>
      <c r="F32" s="42"/>
      <c r="G32" s="42"/>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3"/>
      <c r="B53" s="43"/>
      <c r="C53" s="44"/>
      <c r="D53" s="44"/>
      <c r="E53" s="44"/>
      <c r="F53" s="44"/>
      <c r="G53" s="44"/>
      <c r="H53" s="44"/>
    </row>
    <row r="54" spans="1:8" ht="13.5" thickBot="1" x14ac:dyDescent="0.25">
      <c r="A54" s="33" t="s">
        <v>137</v>
      </c>
      <c r="B54" s="41">
        <v>163902</v>
      </c>
      <c r="C54" s="41">
        <v>1481.3708759502629</v>
      </c>
      <c r="D54" s="41">
        <v>534.64592518700204</v>
      </c>
      <c r="E54" s="29">
        <v>560.91447627240666</v>
      </c>
      <c r="F54" s="159">
        <v>2764.3565235323549</v>
      </c>
      <c r="G54" s="41">
        <v>601.36946797476537</v>
      </c>
      <c r="H54" s="41">
        <v>5942.6572689167915</v>
      </c>
    </row>
    <row r="55" spans="1:8" ht="13.5" thickTop="1" x14ac:dyDescent="0.2">
      <c r="A55" s="1"/>
      <c r="B55" s="1"/>
      <c r="C55" s="1"/>
      <c r="D55" s="1"/>
      <c r="E55" s="1"/>
      <c r="F55" s="1"/>
      <c r="G55" s="1"/>
      <c r="H55" s="1"/>
    </row>
    <row r="58" spans="1:8" x14ac:dyDescent="0.2">
      <c r="A58" s="38" t="s">
        <v>200</v>
      </c>
    </row>
    <row r="59" spans="1:8" x14ac:dyDescent="0.2">
      <c r="A59" s="38" t="s">
        <v>297</v>
      </c>
    </row>
    <row r="60" spans="1:8" ht="22.5" x14ac:dyDescent="0.2">
      <c r="A60" s="181" t="s">
        <v>88</v>
      </c>
      <c r="B60" s="14"/>
      <c r="C60" s="200" t="s">
        <v>175</v>
      </c>
      <c r="D60" s="200" t="s">
        <v>176</v>
      </c>
      <c r="E60" s="200" t="s">
        <v>177</v>
      </c>
      <c r="F60" s="200" t="s">
        <v>178</v>
      </c>
      <c r="G60" s="200" t="s">
        <v>179</v>
      </c>
      <c r="H60" s="45"/>
    </row>
    <row r="61" spans="1:8" x14ac:dyDescent="0.2">
      <c r="A61" s="42"/>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46"/>
    </row>
    <row r="63" spans="1:8" x14ac:dyDescent="0.2">
      <c r="A63" s="6" t="s">
        <v>76</v>
      </c>
      <c r="B63" s="9"/>
      <c r="C63" s="9">
        <v>0.20882302729912292</v>
      </c>
      <c r="D63" s="9">
        <v>7.6341727385061273E-2</v>
      </c>
      <c r="E63" s="9">
        <v>9.1500370102063383E-2</v>
      </c>
      <c r="F63" s="9">
        <v>0.47615176229548783</v>
      </c>
      <c r="G63" s="9">
        <v>0.14718474221835803</v>
      </c>
      <c r="H63" s="46"/>
    </row>
    <row r="64" spans="1:8" x14ac:dyDescent="0.2">
      <c r="A64" s="6" t="s">
        <v>77</v>
      </c>
      <c r="B64" s="9"/>
      <c r="C64" s="9">
        <v>0.21200587424478218</v>
      </c>
      <c r="D64" s="9">
        <v>7.6450914655475571E-2</v>
      </c>
      <c r="E64" s="9">
        <v>9.3492170852728235E-2</v>
      </c>
      <c r="F64" s="9">
        <v>0.42662488810735372</v>
      </c>
      <c r="G64" s="9">
        <v>0.19142739975469139</v>
      </c>
      <c r="H64" s="46"/>
    </row>
    <row r="65" spans="1:8" x14ac:dyDescent="0.2">
      <c r="A65" s="6" t="s">
        <v>78</v>
      </c>
      <c r="B65" s="9"/>
      <c r="C65" s="9">
        <v>0.2189411984020157</v>
      </c>
      <c r="D65" s="9">
        <v>8.3189712587273826E-2</v>
      </c>
      <c r="E65" s="9">
        <v>9.3192079361454808E-2</v>
      </c>
      <c r="F65" s="9">
        <v>0.45103616408115033</v>
      </c>
      <c r="G65" s="9">
        <v>0.15364170961368315</v>
      </c>
      <c r="H65" s="46"/>
    </row>
    <row r="66" spans="1:8" x14ac:dyDescent="0.2">
      <c r="A66" s="6" t="s">
        <v>79</v>
      </c>
      <c r="B66" s="9"/>
      <c r="C66" s="9">
        <v>0.27556609273083948</v>
      </c>
      <c r="D66" s="9">
        <v>0.10604763841381695</v>
      </c>
      <c r="E66" s="9">
        <v>9.6260859347599967E-2</v>
      </c>
      <c r="F66" s="9">
        <v>0.41166134305404195</v>
      </c>
      <c r="G66" s="9">
        <v>0.11046199437430372</v>
      </c>
      <c r="H66" s="46"/>
    </row>
    <row r="67" spans="1:8" x14ac:dyDescent="0.2">
      <c r="A67" s="6" t="s">
        <v>80</v>
      </c>
      <c r="B67" s="9"/>
      <c r="C67" s="9">
        <v>0.31947706608091231</v>
      </c>
      <c r="D67" s="9">
        <v>9.4182039585655741E-2</v>
      </c>
      <c r="E67" s="9">
        <v>9.849932626394628E-2</v>
      </c>
      <c r="F67" s="9">
        <v>0.43380640146399874</v>
      </c>
      <c r="G67" s="9">
        <v>5.4034369760078999E-2</v>
      </c>
      <c r="H67" s="46"/>
    </row>
    <row r="68" spans="1:8" ht="13.5" thickBot="1" x14ac:dyDescent="0.25">
      <c r="A68" s="8" t="s">
        <v>134</v>
      </c>
      <c r="B68" s="11"/>
      <c r="C68" s="11">
        <v>0.24493363549595765</v>
      </c>
      <c r="D68" s="11">
        <v>7.9738390150978014E-2</v>
      </c>
      <c r="E68" s="11">
        <v>9.5379471269001981E-2</v>
      </c>
      <c r="F68" s="11">
        <v>0.45629913174158448</v>
      </c>
      <c r="G68" s="11">
        <v>0.12364937134247789</v>
      </c>
      <c r="H68" s="46"/>
    </row>
    <row r="69" spans="1:8" ht="13.5" thickTop="1" x14ac:dyDescent="0.2">
      <c r="A69" s="6"/>
      <c r="B69" s="9"/>
      <c r="C69" s="9"/>
      <c r="D69" s="9"/>
      <c r="E69" s="9"/>
      <c r="F69" s="9"/>
      <c r="G69" s="9"/>
      <c r="H69" s="46"/>
    </row>
    <row r="70" spans="1:8" x14ac:dyDescent="0.2">
      <c r="A70" s="6"/>
      <c r="B70" s="9"/>
      <c r="C70" s="9"/>
      <c r="D70" s="9"/>
      <c r="E70" s="9"/>
      <c r="F70" s="9"/>
      <c r="G70" s="9"/>
      <c r="H70" s="46"/>
    </row>
    <row r="71" spans="1:8" x14ac:dyDescent="0.2">
      <c r="A71" s="6" t="s">
        <v>81</v>
      </c>
      <c r="B71" s="9"/>
      <c r="C71" s="9">
        <v>0.28408807404762532</v>
      </c>
      <c r="D71" s="9">
        <v>0.10325463181161243</v>
      </c>
      <c r="E71" s="9">
        <v>8.9753314971880133E-2</v>
      </c>
      <c r="F71" s="9">
        <v>0.46985435762571803</v>
      </c>
      <c r="G71" s="9">
        <v>5.3047967706764579E-2</v>
      </c>
      <c r="H71" s="46"/>
    </row>
    <row r="72" spans="1:8" x14ac:dyDescent="0.2">
      <c r="A72" s="6" t="s">
        <v>82</v>
      </c>
      <c r="B72" s="9"/>
      <c r="C72" s="9">
        <v>0.21036534051170211</v>
      </c>
      <c r="D72" s="9">
        <v>0.10434314284920135</v>
      </c>
      <c r="E72" s="9">
        <v>8.7919962814881694E-2</v>
      </c>
      <c r="F72" s="9">
        <v>0.52310533355769917</v>
      </c>
      <c r="G72" s="9">
        <v>7.4266518480510857E-2</v>
      </c>
      <c r="H72" s="46"/>
    </row>
    <row r="73" spans="1:8" x14ac:dyDescent="0.2">
      <c r="A73" s="6" t="s">
        <v>83</v>
      </c>
      <c r="B73" s="9"/>
      <c r="C73" s="9">
        <v>0.24664204420901953</v>
      </c>
      <c r="D73" s="9">
        <v>0.10514975108739912</v>
      </c>
      <c r="E73" s="9">
        <v>9.1057181732814227E-2</v>
      </c>
      <c r="F73" s="9">
        <v>0.46268035567364918</v>
      </c>
      <c r="G73" s="9">
        <v>9.4470272731783225E-2</v>
      </c>
      <c r="H73" s="46"/>
    </row>
    <row r="74" spans="1:8" x14ac:dyDescent="0.2">
      <c r="A74" s="6" t="s">
        <v>84</v>
      </c>
      <c r="B74" s="9"/>
      <c r="C74" s="9">
        <v>0.23074601690639548</v>
      </c>
      <c r="D74" s="9">
        <v>9.1097066648872169E-2</v>
      </c>
      <c r="E74" s="9">
        <v>0.1013965264693661</v>
      </c>
      <c r="F74" s="9">
        <v>0.46640466102486478</v>
      </c>
      <c r="G74" s="9">
        <v>0.11035632535125309</v>
      </c>
      <c r="H74" s="46"/>
    </row>
    <row r="75" spans="1:8" x14ac:dyDescent="0.2">
      <c r="A75" s="6" t="s">
        <v>85</v>
      </c>
      <c r="B75" s="9"/>
      <c r="C75" s="9">
        <v>0.25926925484070412</v>
      </c>
      <c r="D75" s="9">
        <v>9.8909137281252862E-2</v>
      </c>
      <c r="E75" s="9">
        <v>9.3241364960859802E-2</v>
      </c>
      <c r="F75" s="9">
        <v>0.46207834562016431</v>
      </c>
      <c r="G75" s="9">
        <v>8.6501187143933692E-2</v>
      </c>
      <c r="H75" s="46"/>
    </row>
    <row r="76" spans="1:8" ht="13.5" thickBot="1" x14ac:dyDescent="0.25">
      <c r="A76" s="8" t="s">
        <v>135</v>
      </c>
      <c r="B76" s="11"/>
      <c r="C76" s="11">
        <v>0.25439182664722343</v>
      </c>
      <c r="D76" s="11">
        <v>0.10177752703157072</v>
      </c>
      <c r="E76" s="11">
        <v>9.134289724866676E-2</v>
      </c>
      <c r="F76" s="11">
        <v>0.47967766425909303</v>
      </c>
      <c r="G76" s="11">
        <v>7.2810084813446196E-2</v>
      </c>
      <c r="H76" s="46"/>
    </row>
    <row r="77" spans="1:8" ht="13.5" thickTop="1" x14ac:dyDescent="0.2">
      <c r="A77" s="6"/>
      <c r="B77" s="9"/>
      <c r="C77" s="9"/>
      <c r="D77" s="9"/>
      <c r="E77" s="9"/>
      <c r="F77" s="9"/>
      <c r="G77" s="9"/>
      <c r="H77" s="46"/>
    </row>
    <row r="78" spans="1:8" x14ac:dyDescent="0.2">
      <c r="A78" s="6"/>
      <c r="B78" s="9"/>
      <c r="C78" s="9"/>
      <c r="D78" s="9"/>
      <c r="E78" s="9"/>
      <c r="F78" s="9"/>
      <c r="G78" s="9"/>
      <c r="H78" s="46"/>
    </row>
    <row r="79" spans="1:8" x14ac:dyDescent="0.2">
      <c r="A79" s="6" t="s">
        <v>86</v>
      </c>
      <c r="B79" s="9"/>
      <c r="C79" s="9">
        <v>0.22650594555474921</v>
      </c>
      <c r="D79" s="9">
        <v>0.10090017621646843</v>
      </c>
      <c r="E79" s="9">
        <v>9.7315184925849535E-2</v>
      </c>
      <c r="F79" s="9">
        <v>0.51034334662059933</v>
      </c>
      <c r="G79" s="9">
        <v>6.4934986405220593E-2</v>
      </c>
      <c r="H79" s="46"/>
    </row>
    <row r="80" spans="1:8" x14ac:dyDescent="0.2">
      <c r="A80" s="6" t="s">
        <v>87</v>
      </c>
      <c r="B80" s="9"/>
      <c r="C80" s="9">
        <v>0.2957747249013486</v>
      </c>
      <c r="D80" s="9">
        <v>0.11436455741248974</v>
      </c>
      <c r="E80" s="9">
        <v>9.7369657669771167E-2</v>
      </c>
      <c r="F80" s="9">
        <v>0.41459851237818629</v>
      </c>
      <c r="G80" s="9">
        <v>7.7893421894797185E-2</v>
      </c>
      <c r="H80" s="46"/>
    </row>
    <row r="81" spans="1:8" ht="13.5" thickBot="1" x14ac:dyDescent="0.25">
      <c r="A81" s="8" t="s">
        <v>136</v>
      </c>
      <c r="B81" s="11"/>
      <c r="C81" s="11">
        <v>0.25612702433876944</v>
      </c>
      <c r="D81" s="11">
        <v>0.10665773917824511</v>
      </c>
      <c r="E81" s="11">
        <v>9.7338478598211542E-2</v>
      </c>
      <c r="F81" s="11">
        <v>0.46940084474546484</v>
      </c>
      <c r="G81" s="11">
        <v>7.0475913139309038E-2</v>
      </c>
      <c r="H81" s="46"/>
    </row>
    <row r="82" spans="1:8" ht="14.25" thickTop="1" thickBot="1" x14ac:dyDescent="0.25">
      <c r="A82" s="43"/>
      <c r="B82" s="47"/>
      <c r="C82" s="47"/>
      <c r="D82" s="47"/>
      <c r="E82" s="47"/>
      <c r="F82" s="47"/>
      <c r="G82" s="47"/>
      <c r="H82" s="46"/>
    </row>
    <row r="83" spans="1:8" ht="13.5" thickBot="1" x14ac:dyDescent="0.25">
      <c r="A83" s="33" t="s">
        <v>137</v>
      </c>
      <c r="B83" s="48"/>
      <c r="C83" s="48">
        <v>0.24927752163979033</v>
      </c>
      <c r="D83" s="48">
        <v>8.9967484408612977E-2</v>
      </c>
      <c r="E83" s="48">
        <v>9.4387821960772167E-2</v>
      </c>
      <c r="F83" s="48">
        <v>0.46517179073936954</v>
      </c>
      <c r="G83" s="48">
        <v>0.10119538125145505</v>
      </c>
      <c r="H83" s="46"/>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8" t="s">
        <v>200</v>
      </c>
    </row>
    <row r="2" spans="1:9" x14ac:dyDescent="0.2">
      <c r="A2" s="38" t="s">
        <v>234</v>
      </c>
    </row>
    <row r="4" spans="1:9" x14ac:dyDescent="0.2">
      <c r="A4" s="24"/>
      <c r="B4" s="24"/>
      <c r="C4" s="25" t="s">
        <v>147</v>
      </c>
      <c r="D4" s="25" t="s">
        <v>148</v>
      </c>
      <c r="E4" s="25" t="s">
        <v>154</v>
      </c>
      <c r="F4" s="25" t="s">
        <v>155</v>
      </c>
      <c r="G4" s="25" t="s">
        <v>156</v>
      </c>
      <c r="H4" s="25" t="s">
        <v>113</v>
      </c>
      <c r="I4" s="25" t="s">
        <v>445</v>
      </c>
    </row>
    <row r="5" spans="1:9" x14ac:dyDescent="0.2">
      <c r="A5" s="182" t="s">
        <v>88</v>
      </c>
      <c r="B5" s="169" t="s">
        <v>128</v>
      </c>
      <c r="C5" s="169" t="s">
        <v>157</v>
      </c>
      <c r="D5" s="169" t="s">
        <v>152</v>
      </c>
      <c r="E5" s="169" t="s">
        <v>152</v>
      </c>
      <c r="F5" s="169" t="s">
        <v>152</v>
      </c>
      <c r="G5" s="169" t="s">
        <v>152</v>
      </c>
      <c r="H5" s="169" t="s">
        <v>152</v>
      </c>
      <c r="I5" s="166"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
      <c r="A13" s="1"/>
      <c r="B13" s="6"/>
      <c r="C13" s="6"/>
      <c r="D13" s="6"/>
      <c r="E13" s="6"/>
      <c r="F13" s="6"/>
      <c r="G13" s="6"/>
      <c r="H13" s="6"/>
      <c r="I13" s="138"/>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
      <c r="A20" s="1"/>
      <c r="B20" s="6"/>
      <c r="C20" s="6"/>
      <c r="D20" s="6"/>
      <c r="E20" s="6"/>
      <c r="F20" s="6"/>
      <c r="G20" s="6"/>
      <c r="H20" s="6"/>
      <c r="I20" s="138"/>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5" thickTop="1" x14ac:dyDescent="0.2">
      <c r="B24" s="138"/>
      <c r="C24" s="138"/>
      <c r="D24" s="138"/>
      <c r="E24" s="138"/>
      <c r="F24" s="138"/>
      <c r="G24" s="138"/>
      <c r="H24" s="138"/>
      <c r="I24" s="138"/>
    </row>
    <row r="25" spans="1:256" ht="13.5" thickBot="1" x14ac:dyDescent="0.25">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5" thickTop="1" x14ac:dyDescent="0.2">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
      <c r="A28" s="38" t="s">
        <v>234</v>
      </c>
    </row>
    <row r="29" spans="1:256" x14ac:dyDescent="0.2">
      <c r="A29" s="24"/>
      <c r="B29" s="24"/>
      <c r="C29" s="25" t="s">
        <v>147</v>
      </c>
      <c r="D29" s="25" t="s">
        <v>148</v>
      </c>
      <c r="E29" s="25" t="s">
        <v>154</v>
      </c>
      <c r="F29" s="25" t="s">
        <v>155</v>
      </c>
      <c r="G29" s="25" t="s">
        <v>156</v>
      </c>
      <c r="H29" s="25" t="s">
        <v>113</v>
      </c>
    </row>
    <row r="30" spans="1:256" x14ac:dyDescent="0.2">
      <c r="A30" s="182" t="s">
        <v>88</v>
      </c>
      <c r="B30" s="169" t="s">
        <v>128</v>
      </c>
      <c r="C30" s="169" t="s">
        <v>157</v>
      </c>
      <c r="D30" s="169" t="s">
        <v>152</v>
      </c>
      <c r="E30" s="169" t="s">
        <v>152</v>
      </c>
      <c r="F30" s="169" t="s">
        <v>152</v>
      </c>
      <c r="G30" s="169" t="s">
        <v>152</v>
      </c>
      <c r="H30" s="169"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6"/>
      <c r="B50" s="27"/>
      <c r="C50" s="27"/>
      <c r="D50" s="27"/>
      <c r="E50" s="27"/>
      <c r="F50" s="27"/>
      <c r="G50" s="27"/>
      <c r="H50" s="27"/>
    </row>
    <row r="51" spans="1:8" ht="13.5" thickBot="1" x14ac:dyDescent="0.25">
      <c r="A51" s="28" t="s">
        <v>137</v>
      </c>
      <c r="B51" s="29">
        <v>164734</v>
      </c>
      <c r="C51" s="29">
        <v>1444.841167518545</v>
      </c>
      <c r="D51" s="29">
        <v>515.42225211553159</v>
      </c>
      <c r="E51" s="29">
        <v>543.9488136025351</v>
      </c>
      <c r="F51" s="157">
        <v>2661.371574174123</v>
      </c>
      <c r="G51" s="29">
        <v>531.2255459103767</v>
      </c>
      <c r="H51" s="29">
        <v>5696.8093533211113</v>
      </c>
    </row>
    <row r="52" spans="1:8" ht="13.5" thickTop="1" x14ac:dyDescent="0.2">
      <c r="A52" s="1"/>
      <c r="B52" s="6"/>
      <c r="C52" s="6"/>
      <c r="D52" s="6"/>
      <c r="E52" s="6"/>
      <c r="F52" s="6"/>
      <c r="G52" s="6"/>
      <c r="H52" s="6"/>
    </row>
    <row r="53" spans="1:8" x14ac:dyDescent="0.2">
      <c r="A53" s="38" t="s">
        <v>200</v>
      </c>
      <c r="B53" s="6"/>
      <c r="C53" s="6"/>
      <c r="D53" s="6"/>
      <c r="E53" s="6"/>
      <c r="F53" s="6"/>
      <c r="G53" s="6"/>
      <c r="H53" s="6"/>
    </row>
    <row r="54" spans="1:8" x14ac:dyDescent="0.2">
      <c r="A54" s="38" t="s">
        <v>234</v>
      </c>
    </row>
    <row r="55" spans="1:8" x14ac:dyDescent="0.2">
      <c r="A55" s="24"/>
      <c r="B55" s="24"/>
      <c r="C55" s="25" t="s">
        <v>147</v>
      </c>
      <c r="D55" s="25" t="s">
        <v>148</v>
      </c>
      <c r="E55" s="25" t="s">
        <v>149</v>
      </c>
      <c r="F55" s="25" t="s">
        <v>150</v>
      </c>
      <c r="G55" s="25" t="s">
        <v>151</v>
      </c>
      <c r="H55" s="1"/>
    </row>
    <row r="56" spans="1:8" x14ac:dyDescent="0.2">
      <c r="A56" s="182" t="s">
        <v>88</v>
      </c>
      <c r="B56" s="169"/>
      <c r="C56" s="169" t="s">
        <v>153</v>
      </c>
      <c r="D56" s="169" t="s">
        <v>152</v>
      </c>
      <c r="E56" s="169" t="s">
        <v>152</v>
      </c>
      <c r="F56" s="169" t="s">
        <v>152</v>
      </c>
      <c r="G56" s="169" t="s">
        <v>152</v>
      </c>
      <c r="H56" s="1"/>
    </row>
    <row r="58" spans="1:8" x14ac:dyDescent="0.2">
      <c r="A58" s="1" t="s">
        <v>102</v>
      </c>
      <c r="B58" s="1"/>
      <c r="C58" s="30">
        <v>0.28526643837131505</v>
      </c>
      <c r="D58" s="30">
        <v>7.0235988466097257E-2</v>
      </c>
      <c r="E58" s="30">
        <v>9.6910564118424233E-2</v>
      </c>
      <c r="F58" s="30">
        <v>0.47031267553833589</v>
      </c>
      <c r="G58" s="30">
        <v>7.7274333505827575E-2</v>
      </c>
    </row>
    <row r="59" spans="1:8" x14ac:dyDescent="0.2">
      <c r="A59" s="1" t="s">
        <v>76</v>
      </c>
      <c r="B59" s="1"/>
      <c r="C59" s="30">
        <v>0.21226270140368109</v>
      </c>
      <c r="D59" s="30">
        <v>7.6886991916417194E-2</v>
      </c>
      <c r="E59" s="30">
        <v>9.4441595522386151E-2</v>
      </c>
      <c r="F59" s="30">
        <v>0.48526087737862023</v>
      </c>
      <c r="G59" s="30">
        <v>0.13114783377889536</v>
      </c>
    </row>
    <row r="60" spans="1:8" x14ac:dyDescent="0.2">
      <c r="A60" s="1" t="s">
        <v>77</v>
      </c>
      <c r="B60" s="1"/>
      <c r="C60" s="30">
        <v>0.21216254215887476</v>
      </c>
      <c r="D60" s="30">
        <v>9.3911874614562046E-2</v>
      </c>
      <c r="E60" s="30">
        <v>9.7556620802079635E-2</v>
      </c>
      <c r="F60" s="30">
        <v>0.42818154140935127</v>
      </c>
      <c r="G60" s="30">
        <v>0.16818742101513243</v>
      </c>
    </row>
    <row r="61" spans="1:8" x14ac:dyDescent="0.2">
      <c r="A61" s="1" t="s">
        <v>78</v>
      </c>
      <c r="B61" s="1"/>
      <c r="C61" s="30">
        <v>0.22733845043499168</v>
      </c>
      <c r="D61" s="30">
        <v>8.0244703876935275E-2</v>
      </c>
      <c r="E61" s="30">
        <v>9.1717225677903608E-2</v>
      </c>
      <c r="F61" s="30">
        <v>0.46927473885687532</v>
      </c>
      <c r="G61" s="30">
        <v>0.13142488115329409</v>
      </c>
    </row>
    <row r="62" spans="1:8" x14ac:dyDescent="0.2">
      <c r="A62" s="1" t="s">
        <v>79</v>
      </c>
      <c r="B62" s="1"/>
      <c r="C62" s="30">
        <v>0.28332650129008774</v>
      </c>
      <c r="D62" s="30">
        <v>0.10469889160923211</v>
      </c>
      <c r="E62" s="30">
        <v>9.6523103010882294E-2</v>
      </c>
      <c r="F62" s="30">
        <v>0.40746319703530587</v>
      </c>
      <c r="G62" s="30">
        <v>0.10798830705449197</v>
      </c>
    </row>
    <row r="63" spans="1:8" x14ac:dyDescent="0.2">
      <c r="A63" s="14" t="s">
        <v>80</v>
      </c>
      <c r="B63" s="14"/>
      <c r="C63" s="31">
        <v>0.34012608096205615</v>
      </c>
      <c r="D63" s="31">
        <v>9.1488760738028294E-2</v>
      </c>
      <c r="E63" s="31">
        <v>9.6504425437066624E-2</v>
      </c>
      <c r="F63" s="31">
        <v>0.41812664168072927</v>
      </c>
      <c r="G63" s="31">
        <v>5.3754091182119483E-2</v>
      </c>
    </row>
    <row r="64" spans="1:8" x14ac:dyDescent="0.2">
      <c r="A64" s="1" t="s">
        <v>108</v>
      </c>
      <c r="B64" s="1"/>
      <c r="C64" s="30">
        <v>0.24967372135496263</v>
      </c>
      <c r="D64" s="30">
        <v>7.9539027144672148E-2</v>
      </c>
      <c r="E64" s="30">
        <v>9.5564450590288952E-2</v>
      </c>
      <c r="F64" s="30">
        <v>0.46237945965744104</v>
      </c>
      <c r="G64" s="30">
        <v>0.11284334125263529</v>
      </c>
    </row>
    <row r="65" spans="1:7" x14ac:dyDescent="0.2">
      <c r="A65" s="1"/>
      <c r="B65" s="1"/>
      <c r="C65" s="30"/>
      <c r="D65" s="30"/>
      <c r="E65" s="30"/>
      <c r="F65" s="30"/>
      <c r="G65" s="30"/>
    </row>
    <row r="66" spans="1:7" x14ac:dyDescent="0.2">
      <c r="A66" s="1" t="s">
        <v>81</v>
      </c>
      <c r="B66" s="1"/>
      <c r="C66" s="30">
        <v>0.29647490377067653</v>
      </c>
      <c r="D66" s="30">
        <v>0.10186611747061886</v>
      </c>
      <c r="E66" s="30">
        <v>9.3375509617579719E-2</v>
      </c>
      <c r="F66" s="30">
        <v>0.46054595692223743</v>
      </c>
      <c r="G66" s="30">
        <v>4.7737512218887411E-2</v>
      </c>
    </row>
    <row r="67" spans="1:7" x14ac:dyDescent="0.2">
      <c r="A67" s="1" t="s">
        <v>82</v>
      </c>
      <c r="B67" s="1"/>
      <c r="C67" s="30">
        <v>0.22164891555978347</v>
      </c>
      <c r="D67" s="30">
        <v>9.95095909365145E-2</v>
      </c>
      <c r="E67" s="30">
        <v>9.5920921828696284E-2</v>
      </c>
      <c r="F67" s="30">
        <v>0.51866563120783515</v>
      </c>
      <c r="G67" s="30">
        <v>6.4254940467170688E-2</v>
      </c>
    </row>
    <row r="68" spans="1:7" x14ac:dyDescent="0.2">
      <c r="A68" s="1" t="s">
        <v>83</v>
      </c>
      <c r="B68" s="1"/>
      <c r="C68" s="30">
        <v>0.23227318910992167</v>
      </c>
      <c r="D68" s="30">
        <v>0.15124559276717503</v>
      </c>
      <c r="E68" s="30">
        <v>9.6458907403677505E-2</v>
      </c>
      <c r="F68" s="30">
        <v>0.46285963543434228</v>
      </c>
      <c r="G68" s="30">
        <v>5.7162675284883474E-2</v>
      </c>
    </row>
    <row r="69" spans="1:7" x14ac:dyDescent="0.2">
      <c r="A69" s="1" t="s">
        <v>84</v>
      </c>
      <c r="B69" s="1"/>
      <c r="C69" s="30">
        <v>0.22851877852199406</v>
      </c>
      <c r="D69" s="30">
        <v>9.3040059682955645E-2</v>
      </c>
      <c r="E69" s="30">
        <v>9.445284455673135E-2</v>
      </c>
      <c r="F69" s="30">
        <v>0.46733999058595183</v>
      </c>
      <c r="G69" s="30">
        <v>0.11664832665236716</v>
      </c>
    </row>
    <row r="70" spans="1:7" x14ac:dyDescent="0.2">
      <c r="A70" s="14" t="s">
        <v>85</v>
      </c>
      <c r="B70" s="14"/>
      <c r="C70" s="31">
        <v>0.24722772043510716</v>
      </c>
      <c r="D70" s="31">
        <v>9.6312297168678784E-2</v>
      </c>
      <c r="E70" s="31">
        <v>9.595020487680879E-2</v>
      </c>
      <c r="F70" s="31">
        <v>0.46300731587197647</v>
      </c>
      <c r="G70" s="31">
        <v>9.7502461647428831E-2</v>
      </c>
    </row>
    <row r="71" spans="1:7" x14ac:dyDescent="0.2">
      <c r="A71" s="1" t="s">
        <v>109</v>
      </c>
      <c r="B71" s="1"/>
      <c r="C71" s="30">
        <v>0.25960797641349392</v>
      </c>
      <c r="D71" s="30">
        <v>0.10620745240293131</v>
      </c>
      <c r="E71" s="30">
        <v>9.4621466439751487E-2</v>
      </c>
      <c r="F71" s="30">
        <v>0.47397122715845436</v>
      </c>
      <c r="G71" s="30">
        <v>6.559187758536883E-2</v>
      </c>
    </row>
    <row r="72" spans="1:7" x14ac:dyDescent="0.2">
      <c r="A72" s="1"/>
      <c r="B72" s="1"/>
      <c r="C72" s="30"/>
      <c r="D72" s="30"/>
      <c r="E72" s="30"/>
      <c r="F72" s="30"/>
      <c r="G72" s="30"/>
    </row>
    <row r="73" spans="1:7" x14ac:dyDescent="0.2">
      <c r="A73" s="1" t="s">
        <v>86</v>
      </c>
      <c r="B73" s="1"/>
      <c r="C73" s="30">
        <v>0.23502789604822741</v>
      </c>
      <c r="D73" s="30">
        <v>7.553211533665094E-2</v>
      </c>
      <c r="E73" s="30">
        <v>9.84779815196586E-2</v>
      </c>
      <c r="F73" s="30">
        <v>0.52094372030639369</v>
      </c>
      <c r="G73" s="30">
        <v>7.0018286789069323E-2</v>
      </c>
    </row>
    <row r="74" spans="1:7" x14ac:dyDescent="0.2">
      <c r="A74" s="14" t="s">
        <v>87</v>
      </c>
      <c r="B74" s="14"/>
      <c r="C74" s="31">
        <v>0.28481704986418993</v>
      </c>
      <c r="D74" s="31">
        <v>0.13563177829872125</v>
      </c>
      <c r="E74" s="31">
        <v>9.6166199486207318E-2</v>
      </c>
      <c r="F74" s="31">
        <v>0.41068611296173163</v>
      </c>
      <c r="G74" s="31">
        <v>7.2698859389150078E-2</v>
      </c>
    </row>
    <row r="75" spans="1:7" x14ac:dyDescent="0.2">
      <c r="A75" s="1" t="s">
        <v>110</v>
      </c>
      <c r="B75" s="1"/>
      <c r="C75" s="30">
        <v>0.25692951813323039</v>
      </c>
      <c r="D75" s="30">
        <v>0.10196920062025977</v>
      </c>
      <c r="E75" s="30">
        <v>9.7461057700734044E-2</v>
      </c>
      <c r="F75" s="30">
        <v>0.47244278660935923</v>
      </c>
      <c r="G75" s="30">
        <v>7.1197436936416475E-2</v>
      </c>
    </row>
    <row r="76" spans="1:7" ht="13.5" thickBot="1" x14ac:dyDescent="0.25">
      <c r="A76" s="26"/>
      <c r="B76" s="26"/>
      <c r="C76" s="32"/>
      <c r="D76" s="32"/>
      <c r="E76" s="32"/>
      <c r="F76" s="32"/>
      <c r="G76" s="32"/>
    </row>
    <row r="77" spans="1:7" ht="13.5" thickBot="1" x14ac:dyDescent="0.25">
      <c r="A77" s="33" t="s">
        <v>111</v>
      </c>
      <c r="B77" s="33"/>
      <c r="C77" s="34">
        <v>0.25362287517595006</v>
      </c>
      <c r="D77" s="34">
        <v>9.0475601367114744E-2</v>
      </c>
      <c r="E77" s="34">
        <v>9.5483064267443879E-2</v>
      </c>
      <c r="F77" s="34">
        <v>0.46716879732382188</v>
      </c>
      <c r="G77" s="34">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8" t="s">
        <v>200</v>
      </c>
    </row>
    <row r="2" spans="1:17" x14ac:dyDescent="0.2">
      <c r="A2" s="38" t="s">
        <v>298</v>
      </c>
    </row>
    <row r="4" spans="1:17" ht="22.5" x14ac:dyDescent="0.2">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19"/>
      <c r="J19" s="19"/>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5" thickTop="1" x14ac:dyDescent="0.2">
      <c r="A25" s="6"/>
      <c r="B25" s="6"/>
      <c r="C25" s="6"/>
      <c r="D25" s="6"/>
      <c r="E25" s="6"/>
      <c r="F25" s="6"/>
      <c r="G25" s="6"/>
      <c r="H25" s="6"/>
      <c r="I25" s="6"/>
      <c r="J25" s="6"/>
    </row>
    <row r="26" spans="1:17" x14ac:dyDescent="0.2">
      <c r="A26" s="38" t="s">
        <v>200</v>
      </c>
      <c r="I26" s="19"/>
      <c r="J26" s="19"/>
    </row>
    <row r="27" spans="1:17" x14ac:dyDescent="0.2">
      <c r="A27" s="38" t="s">
        <v>298</v>
      </c>
      <c r="I27" s="6"/>
      <c r="J27" s="6"/>
    </row>
    <row r="28" spans="1:17" x14ac:dyDescent="0.2">
      <c r="I28" s="6"/>
      <c r="J28" s="6"/>
    </row>
    <row r="29" spans="1:17" x14ac:dyDescent="0.2">
      <c r="A29" s="201" t="s">
        <v>88</v>
      </c>
      <c r="B29" s="169" t="s">
        <v>122</v>
      </c>
      <c r="C29" s="169" t="s">
        <v>116</v>
      </c>
      <c r="D29" s="169" t="s">
        <v>117</v>
      </c>
      <c r="E29" s="169" t="s">
        <v>120</v>
      </c>
      <c r="F29" s="169" t="s">
        <v>118</v>
      </c>
      <c r="G29" s="169" t="s">
        <v>119</v>
      </c>
      <c r="H29" s="169"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160">
        <v>2650.4430007083192</v>
      </c>
      <c r="G49" s="8">
        <v>523.67780653119041</v>
      </c>
      <c r="H49" s="8">
        <v>5431.5393240437688</v>
      </c>
    </row>
    <row r="50" spans="1:8" ht="13.5" thickTop="1" x14ac:dyDescent="0.2">
      <c r="A50" s="6"/>
      <c r="B50" s="6"/>
      <c r="C50" s="6"/>
      <c r="D50" s="6"/>
      <c r="E50" s="6"/>
      <c r="F50" s="6"/>
      <c r="G50" s="6"/>
      <c r="H50" s="6"/>
    </row>
    <row r="54" spans="1:8" x14ac:dyDescent="0.2">
      <c r="A54" s="38" t="s">
        <v>200</v>
      </c>
    </row>
    <row r="55" spans="1:8" x14ac:dyDescent="0.2">
      <c r="A55" s="38" t="s">
        <v>298</v>
      </c>
    </row>
    <row r="57" spans="1:8" x14ac:dyDescent="0.2">
      <c r="A57" s="201" t="s">
        <v>88</v>
      </c>
      <c r="B57" s="169"/>
      <c r="C57" s="169" t="s">
        <v>116</v>
      </c>
      <c r="D57" s="169" t="s">
        <v>117</v>
      </c>
      <c r="E57" s="169" t="s">
        <v>120</v>
      </c>
      <c r="F57" s="169" t="s">
        <v>118</v>
      </c>
      <c r="G57" s="169"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8" t="s">
        <v>200</v>
      </c>
    </row>
    <row r="2" spans="1:16" x14ac:dyDescent="0.2">
      <c r="A2" s="38" t="s">
        <v>294</v>
      </c>
    </row>
    <row r="4" spans="1:16" ht="22.5" x14ac:dyDescent="0.2">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19"/>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19"/>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19"/>
    </row>
    <row r="26" spans="1:16" x14ac:dyDescent="0.2">
      <c r="A26" s="38" t="s">
        <v>200</v>
      </c>
      <c r="I26" s="19"/>
    </row>
    <row r="27" spans="1:16" x14ac:dyDescent="0.2">
      <c r="A27" s="38" t="s">
        <v>294</v>
      </c>
      <c r="I27" s="6"/>
    </row>
    <row r="28" spans="1:16" x14ac:dyDescent="0.2">
      <c r="I28" s="6"/>
    </row>
    <row r="29" spans="1:16" x14ac:dyDescent="0.2">
      <c r="A29" s="201" t="s">
        <v>88</v>
      </c>
      <c r="B29" s="169" t="s">
        <v>121</v>
      </c>
      <c r="C29" s="169" t="s">
        <v>116</v>
      </c>
      <c r="D29" s="169" t="s">
        <v>117</v>
      </c>
      <c r="E29" s="169" t="s">
        <v>120</v>
      </c>
      <c r="F29" s="169" t="s">
        <v>118</v>
      </c>
      <c r="G29" s="169" t="s">
        <v>119</v>
      </c>
      <c r="H29" s="169" t="s">
        <v>113</v>
      </c>
      <c r="I29" s="6"/>
    </row>
    <row r="30" spans="1:16" x14ac:dyDescent="0.2">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8">
        <v>14333</v>
      </c>
      <c r="C32" s="6">
        <v>1021.2905804786159</v>
      </c>
      <c r="D32" s="6">
        <v>438.15486848531367</v>
      </c>
      <c r="E32" s="6">
        <v>524.0208435079885</v>
      </c>
      <c r="F32" s="6">
        <v>2452.5982153073328</v>
      </c>
      <c r="G32" s="6">
        <v>921.54562059582781</v>
      </c>
      <c r="H32" s="6">
        <v>5357.6101283750786</v>
      </c>
      <c r="I32" s="6"/>
    </row>
    <row r="33" spans="1:9" x14ac:dyDescent="0.2">
      <c r="A33" s="6" t="s">
        <v>78</v>
      </c>
      <c r="B33" s="18">
        <v>14333</v>
      </c>
      <c r="C33" s="6">
        <v>1024.6464110793274</v>
      </c>
      <c r="D33" s="6">
        <v>374.0271897020861</v>
      </c>
      <c r="E33" s="6">
        <v>478.5526247122026</v>
      </c>
      <c r="F33" s="6">
        <v>2506.1910123491243</v>
      </c>
      <c r="G33" s="6">
        <v>571.55601688411355</v>
      </c>
      <c r="H33" s="6">
        <v>4954.9732547268541</v>
      </c>
      <c r="I33" s="6"/>
    </row>
    <row r="34" spans="1:9" x14ac:dyDescent="0.2">
      <c r="A34" s="6" t="s">
        <v>79</v>
      </c>
      <c r="B34" s="18">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160">
        <v>2648.6729954665407</v>
      </c>
      <c r="G49" s="8">
        <v>506.19322798319479</v>
      </c>
      <c r="H49" s="8">
        <v>5338.2634460444488</v>
      </c>
    </row>
    <row r="50" spans="1:8" ht="13.5" thickTop="1" x14ac:dyDescent="0.2">
      <c r="A50" s="6"/>
      <c r="B50" s="6"/>
      <c r="C50" s="6"/>
      <c r="D50" s="6"/>
      <c r="E50" s="6"/>
      <c r="F50" s="6"/>
      <c r="G50" s="6"/>
      <c r="H50" s="6"/>
    </row>
    <row r="52" spans="1:8" x14ac:dyDescent="0.2">
      <c r="A52" s="38" t="s">
        <v>200</v>
      </c>
    </row>
    <row r="53" spans="1:8" x14ac:dyDescent="0.2">
      <c r="A53" s="38" t="s">
        <v>294</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C000"/>
  </sheetPr>
  <dimension ref="A1:AI33"/>
  <sheetViews>
    <sheetView topLeftCell="L1" zoomScaleNormal="100" workbookViewId="0">
      <selection activeCell="AI23" sqref="AI23"/>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5" width="5.7109375" bestFit="1" customWidth="1"/>
    <col min="16" max="16" width="5.7109375" style="139" bestFit="1" customWidth="1"/>
    <col min="17" max="21" width="6.85546875" bestFit="1" customWidth="1"/>
  </cols>
  <sheetData>
    <row r="1" spans="1:35" x14ac:dyDescent="0.2">
      <c r="A1" s="152" t="s">
        <v>247</v>
      </c>
      <c r="B1" s="152"/>
      <c r="C1" s="152"/>
      <c r="D1" s="152"/>
      <c r="K1" s="148"/>
      <c r="L1" s="148"/>
      <c r="M1" s="148"/>
      <c r="N1" s="148"/>
      <c r="O1" s="148"/>
    </row>
    <row r="2" spans="1:35" ht="14.25" x14ac:dyDescent="0.2">
      <c r="A2" s="152" t="s">
        <v>433</v>
      </c>
      <c r="B2" s="152"/>
      <c r="C2" s="152"/>
      <c r="D2" s="152"/>
      <c r="K2" s="148"/>
      <c r="L2" s="148"/>
      <c r="M2" s="148"/>
      <c r="N2" s="148"/>
      <c r="O2" s="148"/>
    </row>
    <row r="3" spans="1:35" x14ac:dyDescent="0.2">
      <c r="K3" s="148"/>
      <c r="L3" s="148"/>
      <c r="M3" s="148"/>
      <c r="N3" s="148"/>
      <c r="O3" s="148"/>
      <c r="P3" s="238"/>
    </row>
    <row r="4" spans="1:35" ht="38.25" x14ac:dyDescent="0.2">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05">
        <v>2013</v>
      </c>
      <c r="AD4" s="405">
        <v>2014</v>
      </c>
      <c r="AE4" s="405">
        <v>2015</v>
      </c>
      <c r="AF4" s="405">
        <v>2016</v>
      </c>
      <c r="AG4" s="405">
        <v>2017</v>
      </c>
      <c r="AH4" s="405">
        <v>2018</v>
      </c>
      <c r="AI4" s="405">
        <v>2019</v>
      </c>
    </row>
    <row r="5" spans="1:35" x14ac:dyDescent="0.2">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c r="AG5" s="250">
        <f>'17Rev'!$I$4</f>
        <v>10038.155758605517</v>
      </c>
      <c r="AH5" s="250">
        <f>'18Rev'!$I$4</f>
        <v>10619.065941356526</v>
      </c>
      <c r="AI5" s="250">
        <f>'19Rev'!$I$4</f>
        <v>11095.966632633264</v>
      </c>
    </row>
    <row r="6" spans="1:35" x14ac:dyDescent="0.2">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c r="AG6" s="250">
        <f>'17Rev'!$I$5</f>
        <v>10808.051733904327</v>
      </c>
      <c r="AH6" s="250">
        <f>'18Rev'!$I$5</f>
        <v>11265.053972222222</v>
      </c>
      <c r="AI6" s="250">
        <f>'19Rev'!$I$5</f>
        <v>12444.592570261168</v>
      </c>
    </row>
    <row r="7" spans="1:35" x14ac:dyDescent="0.2">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c r="AG7" s="250">
        <f>'17Rev'!$I$6</f>
        <v>10854.952115636457</v>
      </c>
      <c r="AH7" s="250">
        <f>'18Rev'!$I$6</f>
        <v>11244.720646714379</v>
      </c>
      <c r="AI7" s="250">
        <f>'19Rev'!$I$6</f>
        <v>12015.576447772659</v>
      </c>
    </row>
    <row r="8" spans="1:35" x14ac:dyDescent="0.2">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c r="AG8" s="250">
        <f>'17Rev'!$I$7</f>
        <v>11340.225937933848</v>
      </c>
      <c r="AH8" s="250">
        <f>'18Rev'!$I$7</f>
        <v>11380.866201672326</v>
      </c>
      <c r="AI8" s="250">
        <f>'19Rev'!$I$7</f>
        <v>11760.267759908098</v>
      </c>
    </row>
    <row r="9" spans="1:35" x14ac:dyDescent="0.2">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c r="AG9" s="250">
        <f>'17Rev'!$I$8</f>
        <v>13089.109122878757</v>
      </c>
      <c r="AH9" s="250">
        <f>'18Rev'!$I$8</f>
        <v>14144.451266220996</v>
      </c>
      <c r="AI9" s="250">
        <f>'19Rev'!$I$8</f>
        <v>15000.619541229984</v>
      </c>
    </row>
    <row r="10" spans="1:35" x14ac:dyDescent="0.2">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c r="AG10" s="270">
        <f>'17Rev'!$I$9</f>
        <v>15542.107919684</v>
      </c>
      <c r="AH10" s="270">
        <f>'18Rev'!$I$9</f>
        <v>14876.997435530084</v>
      </c>
      <c r="AI10" s="270">
        <f>'19Rev'!$I$9</f>
        <v>15612.689421199442</v>
      </c>
    </row>
    <row r="11" spans="1:35" x14ac:dyDescent="0.2">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c r="AG11" s="250">
        <f>'17Rev'!$I$10</f>
        <v>10746.074315370099</v>
      </c>
      <c r="AH11" s="250">
        <f>'18Rev'!$I$10</f>
        <v>11204.203782565497</v>
      </c>
      <c r="AI11" s="250">
        <f>'19Rev'!$I$10</f>
        <v>11876.681403889075</v>
      </c>
    </row>
    <row r="12" spans="1:35" x14ac:dyDescent="0.2">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c r="AG12" s="251"/>
      <c r="AH12" s="251"/>
      <c r="AI12" s="251"/>
    </row>
    <row r="13" spans="1:35" x14ac:dyDescent="0.2">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c r="AG13" s="250">
        <f>'17Rev'!$I$13</f>
        <v>11173.833502486174</v>
      </c>
      <c r="AH13" s="250">
        <f>'18Rev'!$I$13</f>
        <v>11745.428020122703</v>
      </c>
      <c r="AI13" s="250">
        <f>'19Rev'!$I$13</f>
        <v>12394.310072591721</v>
      </c>
    </row>
    <row r="14" spans="1:35" x14ac:dyDescent="0.2">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c r="AG14" s="250">
        <f>'17Rev'!$I$14</f>
        <v>12753.355857022707</v>
      </c>
      <c r="AH14" s="250">
        <f>'18Rev'!$I$14</f>
        <v>13323.151366165834</v>
      </c>
      <c r="AI14" s="250">
        <f>'19Rev'!$I$14</f>
        <v>14197.723688032396</v>
      </c>
    </row>
    <row r="15" spans="1:35" x14ac:dyDescent="0.2">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c r="AG15" s="250">
        <f>'17Rev'!$I$15</f>
        <v>12901.956174788378</v>
      </c>
      <c r="AH15" s="250">
        <f>'18Rev'!$I$15</f>
        <v>13709.947748861419</v>
      </c>
      <c r="AI15" s="250">
        <f>'19Rev'!$I$15</f>
        <v>14364.309387055293</v>
      </c>
    </row>
    <row r="16" spans="1:35" x14ac:dyDescent="0.2">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c r="AG16" s="250">
        <f>'17Rev'!$I$16</f>
        <v>16353.419553626782</v>
      </c>
      <c r="AH16" s="250">
        <f>'18Rev'!$I$16</f>
        <v>18025.20638855494</v>
      </c>
      <c r="AI16" s="250">
        <f>'19Rev'!$I$16</f>
        <v>18221.748338368583</v>
      </c>
    </row>
    <row r="17" spans="1:35" x14ac:dyDescent="0.2">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c r="AG17" s="270">
        <f>'17Rev'!$I$17</f>
        <v>23562.933602800764</v>
      </c>
      <c r="AH17" s="270">
        <f>'18Rev'!$I$17</f>
        <v>24302.221509749303</v>
      </c>
      <c r="AI17" s="270">
        <f>'19Rev'!$I$17</f>
        <v>26207.885388502844</v>
      </c>
    </row>
    <row r="18" spans="1:35" x14ac:dyDescent="0.2">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c r="AG18" s="250">
        <f>'17Rev'!$I$18</f>
        <v>12781.133221597594</v>
      </c>
      <c r="AH18" s="250">
        <f>'18Rev'!$I$18</f>
        <v>13556.593526542176</v>
      </c>
      <c r="AI18" s="250">
        <f>'19Rev'!$I$18</f>
        <v>14206.562199417342</v>
      </c>
    </row>
    <row r="19" spans="1:35" x14ac:dyDescent="0.2">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c r="AG19" s="251"/>
      <c r="AH19" s="251"/>
      <c r="AI19" s="251"/>
    </row>
    <row r="20" spans="1:35" x14ac:dyDescent="0.2">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c r="AG20" s="250">
        <f>'17Rev'!$I$21</f>
        <v>10880.545597676251</v>
      </c>
      <c r="AH20" s="250">
        <f>'18Rev'!$I$21</f>
        <v>10959.372849297219</v>
      </c>
      <c r="AI20" s="250">
        <f>'19Rev'!$I$21</f>
        <v>11852.01913835957</v>
      </c>
    </row>
    <row r="21" spans="1:35" x14ac:dyDescent="0.2">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c r="AG21" s="270">
        <f>'17Rev'!$I$22</f>
        <v>15810.628732357554</v>
      </c>
      <c r="AH21" s="270">
        <f>'18Rev'!$I$22</f>
        <v>16299.612368455075</v>
      </c>
      <c r="AI21" s="270">
        <f>'19Rev'!$I$22</f>
        <v>17010.689559384453</v>
      </c>
    </row>
    <row r="22" spans="1:35" x14ac:dyDescent="0.2">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c r="AG22" s="250">
        <f>'17Rev'!$I$23</f>
        <v>12998.975300426775</v>
      </c>
      <c r="AH22" s="250">
        <f>'18Rev'!$I$23</f>
        <v>13194.82867139301</v>
      </c>
      <c r="AI22" s="250">
        <f>'19Rev'!$I$23</f>
        <v>13730.437299808431</v>
      </c>
    </row>
    <row r="23" spans="1:35" x14ac:dyDescent="0.2">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c r="AG23" s="251"/>
      <c r="AH23" s="251"/>
      <c r="AI23" s="251"/>
    </row>
    <row r="24" spans="1:35" ht="13.5" thickBot="1" x14ac:dyDescent="0.25">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c r="AG24" s="272">
        <f>'17Rev'!$I$25</f>
        <v>11524.969857362663</v>
      </c>
      <c r="AH24" s="272">
        <f>'18Rev'!$I$25</f>
        <v>12035.066034515607</v>
      </c>
      <c r="AI24" s="272">
        <f>'19Rev'!$I$25</f>
        <v>12711.896510535424</v>
      </c>
    </row>
    <row r="25" spans="1:35" ht="13.5" thickTop="1" x14ac:dyDescent="0.2">
      <c r="A25" s="129"/>
      <c r="B25" s="19"/>
      <c r="C25" s="19"/>
      <c r="D25" s="19"/>
      <c r="E25" s="19"/>
      <c r="F25" s="19"/>
      <c r="G25" s="19"/>
      <c r="H25" s="19"/>
      <c r="I25" s="19"/>
      <c r="J25" s="19"/>
      <c r="K25" s="150"/>
      <c r="L25" s="150"/>
      <c r="M25" s="150"/>
      <c r="N25" s="150"/>
      <c r="O25" s="150"/>
      <c r="P25" s="19"/>
      <c r="R25" s="243"/>
      <c r="V25" s="243"/>
    </row>
    <row r="26" spans="1:35" ht="20.25" x14ac:dyDescent="0.3">
      <c r="A26" s="332" t="s">
        <v>1124</v>
      </c>
      <c r="B26" s="19"/>
      <c r="C26" s="19"/>
      <c r="D26" s="19"/>
      <c r="E26" s="19"/>
      <c r="F26" s="19"/>
      <c r="G26" s="19"/>
      <c r="H26" s="19"/>
      <c r="I26" s="19"/>
      <c r="J26" s="19"/>
      <c r="K26" s="150"/>
      <c r="L26" s="150"/>
      <c r="M26" s="150"/>
      <c r="N26" s="150"/>
      <c r="O26" s="150"/>
      <c r="P26" s="19"/>
      <c r="R26" s="243"/>
      <c r="V26" s="243"/>
    </row>
    <row r="27" spans="1:35" x14ac:dyDescent="0.2">
      <c r="A27" s="332"/>
      <c r="B27" s="19"/>
      <c r="C27" s="19"/>
      <c r="D27" s="19"/>
      <c r="E27" s="19"/>
      <c r="F27" s="19"/>
      <c r="G27" s="19"/>
      <c r="H27" s="19"/>
      <c r="I27" s="19"/>
      <c r="J27" s="19"/>
      <c r="K27" s="150"/>
      <c r="L27" s="150"/>
      <c r="M27" s="150"/>
      <c r="N27" s="150"/>
      <c r="O27" s="150"/>
      <c r="P27" s="19"/>
      <c r="R27" s="243"/>
      <c r="V27" s="243"/>
    </row>
    <row r="28" spans="1:35" ht="14.25" x14ac:dyDescent="0.2">
      <c r="A28" s="165" t="s">
        <v>430</v>
      </c>
      <c r="B28" s="19"/>
      <c r="C28" s="19"/>
      <c r="D28" s="19"/>
      <c r="E28" s="19"/>
      <c r="F28" s="19"/>
      <c r="G28" s="19"/>
      <c r="H28" s="19"/>
      <c r="I28" s="19"/>
      <c r="J28" s="19"/>
      <c r="K28" s="150"/>
      <c r="L28" s="150"/>
      <c r="M28" s="150"/>
      <c r="N28" s="150"/>
      <c r="O28" s="150"/>
      <c r="P28" s="154"/>
      <c r="R28" s="243"/>
      <c r="V28" s="138"/>
    </row>
    <row r="29" spans="1:35" x14ac:dyDescent="0.2">
      <c r="B29" s="331" t="s">
        <v>1044</v>
      </c>
      <c r="C29" s="19"/>
      <c r="D29" s="19"/>
      <c r="E29" s="19"/>
      <c r="F29" s="19"/>
      <c r="G29" s="19"/>
      <c r="H29" s="19"/>
      <c r="I29" s="19"/>
      <c r="J29" s="19"/>
      <c r="K29" s="150"/>
      <c r="L29" s="150"/>
      <c r="M29" s="150"/>
      <c r="N29" s="150"/>
      <c r="O29" s="150"/>
      <c r="P29" s="154"/>
      <c r="V29" s="138"/>
    </row>
    <row r="30" spans="1:35" x14ac:dyDescent="0.2">
      <c r="A30" s="163"/>
      <c r="B30" s="19"/>
      <c r="C30" s="19"/>
      <c r="D30" s="19"/>
      <c r="E30" s="19"/>
      <c r="F30" s="19"/>
      <c r="G30" s="19"/>
      <c r="H30" s="19"/>
      <c r="I30" s="19"/>
      <c r="J30" s="19"/>
      <c r="K30" s="150"/>
      <c r="L30" s="150"/>
      <c r="M30" s="150"/>
      <c r="N30" s="150"/>
      <c r="O30" s="150"/>
      <c r="P30" s="154"/>
      <c r="V30" s="138"/>
    </row>
    <row r="31" spans="1:35" x14ac:dyDescent="0.2">
      <c r="A31" s="163"/>
      <c r="B31" s="19"/>
      <c r="C31" s="19"/>
      <c r="D31" s="19"/>
      <c r="E31" s="19"/>
      <c r="F31" s="19"/>
      <c r="G31" s="19"/>
      <c r="H31" s="19"/>
      <c r="I31" s="19"/>
      <c r="J31" s="19"/>
      <c r="K31" s="150"/>
      <c r="L31" s="150"/>
      <c r="M31" s="150"/>
      <c r="N31" s="150"/>
      <c r="O31" s="150"/>
      <c r="P31" s="154"/>
    </row>
    <row r="32" spans="1:35" x14ac:dyDescent="0.2">
      <c r="A32" s="129"/>
      <c r="B32" s="19"/>
      <c r="C32" s="19"/>
      <c r="D32" s="19"/>
      <c r="E32" s="19"/>
      <c r="F32" s="19"/>
      <c r="G32" s="19"/>
      <c r="H32" s="19"/>
      <c r="I32" s="19"/>
      <c r="J32" s="19"/>
      <c r="K32" s="150"/>
      <c r="L32" s="150"/>
      <c r="M32" s="150"/>
      <c r="N32" s="150"/>
      <c r="O32" s="150"/>
      <c r="P32" s="154"/>
    </row>
    <row r="33" spans="1:16" x14ac:dyDescent="0.2">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8" t="s">
        <v>200</v>
      </c>
    </row>
    <row r="2" spans="1:9" x14ac:dyDescent="0.2">
      <c r="A2" s="38" t="s">
        <v>233</v>
      </c>
    </row>
    <row r="4" spans="1:9" ht="22.5" x14ac:dyDescent="0.2">
      <c r="A4" s="201" t="s">
        <v>88</v>
      </c>
      <c r="B4" s="169" t="s">
        <v>101</v>
      </c>
      <c r="C4" s="169" t="s">
        <v>116</v>
      </c>
      <c r="D4" s="169" t="s">
        <v>117</v>
      </c>
      <c r="E4" s="169" t="s">
        <v>120</v>
      </c>
      <c r="F4" s="169" t="s">
        <v>118</v>
      </c>
      <c r="G4" s="169" t="s">
        <v>119</v>
      </c>
      <c r="H4" s="169" t="s">
        <v>113</v>
      </c>
      <c r="I4" s="166"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19" t="s">
        <v>85</v>
      </c>
      <c r="B17" s="19">
        <v>1333</v>
      </c>
      <c r="C17" s="19">
        <v>3668133.61</v>
      </c>
      <c r="D17" s="19">
        <v>1349591.97</v>
      </c>
      <c r="E17" s="19">
        <v>1503289.1</v>
      </c>
      <c r="F17" s="19">
        <v>7453064.6500000004</v>
      </c>
      <c r="G17" s="19">
        <v>1640155</v>
      </c>
      <c r="H17" s="19">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19"/>
    </row>
    <row r="26" spans="1:9" x14ac:dyDescent="0.2">
      <c r="A26" s="38" t="s">
        <v>200</v>
      </c>
      <c r="I26" s="19"/>
    </row>
    <row r="27" spans="1:9" x14ac:dyDescent="0.2">
      <c r="A27" s="38" t="s">
        <v>233</v>
      </c>
      <c r="I27" s="19"/>
    </row>
    <row r="28" spans="1:9" x14ac:dyDescent="0.2">
      <c r="I28" s="6"/>
    </row>
    <row r="29" spans="1:9" x14ac:dyDescent="0.2">
      <c r="A29" s="201" t="s">
        <v>88</v>
      </c>
      <c r="B29" s="169" t="s">
        <v>101</v>
      </c>
      <c r="C29" s="169" t="s">
        <v>116</v>
      </c>
      <c r="D29" s="169" t="s">
        <v>117</v>
      </c>
      <c r="E29" s="169" t="s">
        <v>120</v>
      </c>
      <c r="F29" s="169" t="s">
        <v>118</v>
      </c>
      <c r="G29" s="169" t="s">
        <v>119</v>
      </c>
      <c r="H29" s="169"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160">
        <v>2720.8346519273655</v>
      </c>
      <c r="G49" s="8">
        <v>500.75811997451422</v>
      </c>
      <c r="H49" s="8">
        <v>5312.0373227779555</v>
      </c>
    </row>
    <row r="50" spans="1:8" ht="13.5" thickTop="1" x14ac:dyDescent="0.2">
      <c r="A50" s="6"/>
      <c r="B50" s="6"/>
      <c r="C50" s="6"/>
      <c r="D50" s="6"/>
      <c r="E50" s="6"/>
      <c r="F50" s="6"/>
      <c r="G50" s="6"/>
      <c r="H50" s="6"/>
    </row>
    <row r="52" spans="1:8" x14ac:dyDescent="0.2">
      <c r="A52" s="38" t="s">
        <v>200</v>
      </c>
    </row>
    <row r="53" spans="1:8" x14ac:dyDescent="0.2">
      <c r="A53" s="38" t="s">
        <v>233</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8" t="s">
        <v>200</v>
      </c>
    </row>
    <row r="2" spans="1:9" x14ac:dyDescent="0.2">
      <c r="A2" s="38" t="s">
        <v>387</v>
      </c>
    </row>
    <row r="3" spans="1:9" ht="33.75" x14ac:dyDescent="0.2">
      <c r="A3" s="195" t="s">
        <v>245</v>
      </c>
      <c r="B3" s="188" t="s">
        <v>349</v>
      </c>
      <c r="C3" s="166" t="s">
        <v>388</v>
      </c>
      <c r="D3" s="166" t="s">
        <v>389</v>
      </c>
      <c r="E3" s="166" t="s">
        <v>390</v>
      </c>
      <c r="F3" s="166" t="s">
        <v>391</v>
      </c>
      <c r="G3" s="166" t="s">
        <v>392</v>
      </c>
      <c r="H3" s="188" t="s">
        <v>393</v>
      </c>
      <c r="I3" s="166" t="s">
        <v>442</v>
      </c>
    </row>
    <row r="4" spans="1:9" x14ac:dyDescent="0.2">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205"/>
      <c r="B24" s="206"/>
      <c r="C24" s="206"/>
      <c r="D24" s="206"/>
      <c r="E24" s="206"/>
      <c r="F24" s="206"/>
      <c r="G24" s="206"/>
      <c r="H24" s="206"/>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395</v>
      </c>
      <c r="B29" s="6"/>
      <c r="C29" s="1"/>
      <c r="D29" s="1"/>
      <c r="E29" s="1"/>
      <c r="F29" s="1"/>
      <c r="G29" s="1"/>
      <c r="H29" s="1"/>
      <c r="I29" s="6"/>
    </row>
    <row r="30" spans="1:9" ht="33.75" x14ac:dyDescent="0.2">
      <c r="A30" s="195" t="s">
        <v>245</v>
      </c>
      <c r="B30" s="188" t="s">
        <v>349</v>
      </c>
      <c r="C30" s="166" t="s">
        <v>388</v>
      </c>
      <c r="D30" s="166" t="s">
        <v>389</v>
      </c>
      <c r="E30" s="166" t="s">
        <v>390</v>
      </c>
      <c r="F30" s="166" t="s">
        <v>391</v>
      </c>
      <c r="G30" s="166" t="s">
        <v>392</v>
      </c>
      <c r="H30" s="188" t="s">
        <v>393</v>
      </c>
      <c r="I30" s="6"/>
    </row>
    <row r="31" spans="1:9" x14ac:dyDescent="0.2">
      <c r="A31" s="22"/>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25" thickTop="1" thickBot="1" x14ac:dyDescent="0.25">
      <c r="A52" s="43"/>
      <c r="B52" s="44"/>
      <c r="C52" s="44"/>
      <c r="D52" s="44"/>
      <c r="E52" s="44"/>
      <c r="F52" s="44"/>
      <c r="G52" s="44"/>
      <c r="H52" s="44"/>
      <c r="I52" s="138"/>
    </row>
    <row r="53" spans="1:9" ht="13.5" thickBot="1" x14ac:dyDescent="0.25">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394</v>
      </c>
      <c r="B57" s="1"/>
      <c r="C57" s="1"/>
      <c r="D57" s="1"/>
      <c r="E57" s="1"/>
      <c r="F57" s="1"/>
      <c r="G57" s="1"/>
      <c r="H57" s="1"/>
    </row>
    <row r="58" spans="1:9" ht="33.75" x14ac:dyDescent="0.2">
      <c r="A58" s="195" t="s">
        <v>245</v>
      </c>
      <c r="B58" s="188" t="s">
        <v>349</v>
      </c>
      <c r="C58" s="166" t="s">
        <v>388</v>
      </c>
      <c r="D58" s="166" t="s">
        <v>389</v>
      </c>
      <c r="E58" s="166" t="s">
        <v>390</v>
      </c>
      <c r="F58" s="166" t="s">
        <v>391</v>
      </c>
      <c r="G58" s="166" t="s">
        <v>392</v>
      </c>
      <c r="H58" s="188" t="s">
        <v>393</v>
      </c>
    </row>
    <row r="59" spans="1:9" x14ac:dyDescent="0.2">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5" thickBot="1" x14ac:dyDescent="0.25">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5" thickBot="1" x14ac:dyDescent="0.25">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5" thickBot="1" x14ac:dyDescent="0.25">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25" thickTop="1" thickBot="1" x14ac:dyDescent="0.25">
      <c r="A79" s="43"/>
      <c r="B79" s="27"/>
      <c r="C79" s="27"/>
      <c r="D79" s="27"/>
      <c r="E79" s="27"/>
      <c r="F79" s="27"/>
      <c r="G79" s="27"/>
      <c r="H79" s="19"/>
    </row>
    <row r="80" spans="1:8" ht="13.5" thickBot="1" x14ac:dyDescent="0.25">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5" thickTop="1" x14ac:dyDescent="0.2">
      <c r="A81" s="1"/>
      <c r="B81" s="19"/>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8" t="s">
        <v>200</v>
      </c>
    </row>
    <row r="2" spans="1:9" x14ac:dyDescent="0.2">
      <c r="A2" s="38" t="s">
        <v>378</v>
      </c>
    </row>
    <row r="3" spans="1:9" ht="33.75" x14ac:dyDescent="0.2">
      <c r="A3" s="195" t="s">
        <v>245</v>
      </c>
      <c r="B3" s="188" t="s">
        <v>334</v>
      </c>
      <c r="C3" s="166" t="s">
        <v>379</v>
      </c>
      <c r="D3" s="166" t="s">
        <v>380</v>
      </c>
      <c r="E3" s="166" t="s">
        <v>381</v>
      </c>
      <c r="F3" s="166" t="s">
        <v>382</v>
      </c>
      <c r="G3" s="166" t="s">
        <v>384</v>
      </c>
      <c r="H3" s="188" t="s">
        <v>383</v>
      </c>
      <c r="I3" s="166" t="s">
        <v>441</v>
      </c>
    </row>
    <row r="4" spans="1:9" x14ac:dyDescent="0.2">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386</v>
      </c>
      <c r="B29" s="6"/>
      <c r="C29" s="1"/>
      <c r="D29" s="1"/>
      <c r="E29" s="1"/>
      <c r="F29" s="1"/>
      <c r="G29" s="1"/>
      <c r="H29" s="1"/>
      <c r="I29" s="6"/>
    </row>
    <row r="30" spans="1:9" ht="33.75" x14ac:dyDescent="0.2">
      <c r="A30" s="195" t="s">
        <v>245</v>
      </c>
      <c r="B30" s="188" t="s">
        <v>334</v>
      </c>
      <c r="C30" s="166" t="s">
        <v>379</v>
      </c>
      <c r="D30" s="166" t="s">
        <v>380</v>
      </c>
      <c r="E30" s="166" t="s">
        <v>381</v>
      </c>
      <c r="F30" s="166" t="s">
        <v>382</v>
      </c>
      <c r="G30" s="166" t="s">
        <v>384</v>
      </c>
      <c r="H30" s="188" t="s">
        <v>383</v>
      </c>
      <c r="I30" s="6"/>
    </row>
    <row r="31" spans="1:9" x14ac:dyDescent="0.2">
      <c r="A31" s="22"/>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385</v>
      </c>
      <c r="B57" s="1"/>
      <c r="C57" s="1"/>
      <c r="D57" s="1"/>
      <c r="E57" s="1"/>
      <c r="F57" s="1"/>
      <c r="G57" s="1"/>
      <c r="H57" s="1"/>
    </row>
    <row r="58" spans="1:9" ht="33.75" x14ac:dyDescent="0.2">
      <c r="A58" s="195" t="s">
        <v>245</v>
      </c>
      <c r="B58" s="188" t="s">
        <v>334</v>
      </c>
      <c r="C58" s="166" t="s">
        <v>379</v>
      </c>
      <c r="D58" s="166" t="s">
        <v>380</v>
      </c>
      <c r="E58" s="166" t="s">
        <v>381</v>
      </c>
      <c r="F58" s="166" t="s">
        <v>382</v>
      </c>
      <c r="G58" s="166" t="s">
        <v>384</v>
      </c>
      <c r="H58" s="188" t="s">
        <v>383</v>
      </c>
    </row>
    <row r="59" spans="1:9" x14ac:dyDescent="0.2">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5" thickBot="1" x14ac:dyDescent="0.25">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5" thickBot="1" x14ac:dyDescent="0.25">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4.25" thickTop="1" thickBot="1" x14ac:dyDescent="0.25">
      <c r="A79" s="43"/>
      <c r="B79" s="44"/>
      <c r="C79" s="27"/>
      <c r="D79" s="27"/>
      <c r="E79" s="27"/>
      <c r="F79" s="27"/>
      <c r="G79" s="27"/>
      <c r="H79" s="19"/>
    </row>
    <row r="80" spans="1:8" ht="13.5" thickBot="1" x14ac:dyDescent="0.25">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8" t="s">
        <v>200</v>
      </c>
    </row>
    <row r="2" spans="1:9" x14ac:dyDescent="0.2">
      <c r="A2" s="38" t="s">
        <v>369</v>
      </c>
    </row>
    <row r="3" spans="1:9" ht="33.75" x14ac:dyDescent="0.2">
      <c r="A3" s="195" t="s">
        <v>245</v>
      </c>
      <c r="B3" s="188" t="s">
        <v>319</v>
      </c>
      <c r="C3" s="166" t="s">
        <v>370</v>
      </c>
      <c r="D3" s="166" t="s">
        <v>371</v>
      </c>
      <c r="E3" s="166" t="s">
        <v>372</v>
      </c>
      <c r="F3" s="166" t="s">
        <v>373</v>
      </c>
      <c r="G3" s="166" t="s">
        <v>374</v>
      </c>
      <c r="H3" s="188" t="s">
        <v>375</v>
      </c>
      <c r="I3" s="166" t="s">
        <v>440</v>
      </c>
    </row>
    <row r="4" spans="1:9" x14ac:dyDescent="0.2">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434</v>
      </c>
      <c r="B29" s="6"/>
      <c r="C29" s="1"/>
      <c r="D29" s="1"/>
      <c r="E29" s="1"/>
      <c r="F29" s="1"/>
      <c r="G29" s="1"/>
      <c r="H29" s="1"/>
      <c r="I29" s="6"/>
    </row>
    <row r="30" spans="1:9" ht="33.75" x14ac:dyDescent="0.2">
      <c r="A30" s="195" t="s">
        <v>245</v>
      </c>
      <c r="B30" s="188" t="s">
        <v>319</v>
      </c>
      <c r="C30" s="166" t="s">
        <v>370</v>
      </c>
      <c r="D30" s="166" t="s">
        <v>371</v>
      </c>
      <c r="E30" s="166" t="s">
        <v>372</v>
      </c>
      <c r="F30" s="166" t="s">
        <v>373</v>
      </c>
      <c r="G30" s="166" t="s">
        <v>374</v>
      </c>
      <c r="H30" s="188" t="s">
        <v>375</v>
      </c>
      <c r="I30" s="6"/>
    </row>
    <row r="31" spans="1:9" x14ac:dyDescent="0.2">
      <c r="A31" s="22"/>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435</v>
      </c>
      <c r="B57" s="1"/>
      <c r="C57" s="1"/>
      <c r="D57" s="1"/>
      <c r="E57" s="1"/>
      <c r="F57" s="1"/>
      <c r="G57" s="1"/>
      <c r="H57" s="1"/>
    </row>
    <row r="58" spans="1:9" ht="33.75" x14ac:dyDescent="0.2">
      <c r="A58" s="195" t="s">
        <v>245</v>
      </c>
      <c r="B58" s="188" t="s">
        <v>319</v>
      </c>
      <c r="C58" s="166" t="s">
        <v>370</v>
      </c>
      <c r="D58" s="166" t="s">
        <v>371</v>
      </c>
      <c r="E58" s="166" t="s">
        <v>372</v>
      </c>
      <c r="F58" s="166" t="s">
        <v>373</v>
      </c>
      <c r="G58" s="166" t="s">
        <v>374</v>
      </c>
      <c r="H58" s="188" t="s">
        <v>375</v>
      </c>
    </row>
    <row r="59" spans="1:9" x14ac:dyDescent="0.2">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3.5" thickTop="1" x14ac:dyDescent="0.2">
      <c r="A79" s="205"/>
      <c r="B79" s="19"/>
      <c r="C79" s="19"/>
      <c r="D79" s="19"/>
      <c r="E79" s="19"/>
      <c r="F79" s="19"/>
      <c r="G79" s="19"/>
      <c r="H79" s="19"/>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C000"/>
  </sheetPr>
  <dimension ref="A1:AI129"/>
  <sheetViews>
    <sheetView topLeftCell="L1" zoomScaleNormal="100" workbookViewId="0">
      <selection activeCell="AI11" sqref="AI11"/>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74"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5" x14ac:dyDescent="0.2">
      <c r="A1" s="152" t="s">
        <v>247</v>
      </c>
      <c r="B1" s="152"/>
      <c r="C1" s="152"/>
      <c r="D1" s="152"/>
    </row>
    <row r="2" spans="1:35" ht="14.25" x14ac:dyDescent="0.2">
      <c r="A2" s="152" t="s">
        <v>431</v>
      </c>
      <c r="B2" s="152"/>
      <c r="C2" s="152"/>
      <c r="D2" s="152"/>
    </row>
    <row r="3" spans="1:35" x14ac:dyDescent="0.2">
      <c r="P3" s="153"/>
    </row>
    <row r="4" spans="1:35" ht="52.5" customHeight="1" x14ac:dyDescent="0.2">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05">
        <v>2013</v>
      </c>
      <c r="AD4" s="405">
        <v>2014</v>
      </c>
      <c r="AE4" s="405">
        <v>2015</v>
      </c>
      <c r="AF4" s="405">
        <v>2016</v>
      </c>
      <c r="AG4" s="405">
        <v>2017</v>
      </c>
      <c r="AH4" s="405">
        <v>2018</v>
      </c>
      <c r="AI4" s="405">
        <v>2019</v>
      </c>
    </row>
    <row r="5" spans="1:35" x14ac:dyDescent="0.2">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240">
        <f>'17func'!$K$28</f>
        <v>9826.4917575298259</v>
      </c>
      <c r="AH5" s="240">
        <f>'18func'!$K$28</f>
        <v>10443.085374842096</v>
      </c>
      <c r="AI5" s="240">
        <f>'19func'!$K$28</f>
        <v>10817.698213125092</v>
      </c>
    </row>
    <row r="6" spans="1:35" x14ac:dyDescent="0.2">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240">
        <f>'17func'!$K$29</f>
        <v>10764.608238357099</v>
      </c>
      <c r="AH6" s="240">
        <f>'18func'!$K$29</f>
        <v>10912.648913255362</v>
      </c>
      <c r="AI6" s="240">
        <f>'19func'!$K$29</f>
        <v>11567.466077521951</v>
      </c>
    </row>
    <row r="7" spans="1:35" x14ac:dyDescent="0.2">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240">
        <f>'17func'!$K$30</f>
        <v>11048.703663567312</v>
      </c>
      <c r="AH7" s="240">
        <f>'18func'!$K$30</f>
        <v>11082.176272608982</v>
      </c>
      <c r="AI7" s="240">
        <f>'19func'!$K$30</f>
        <v>11295.548045314899</v>
      </c>
    </row>
    <row r="8" spans="1:35" x14ac:dyDescent="0.2">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240">
        <f>'17func'!$K$31</f>
        <v>11363.859580236831</v>
      </c>
      <c r="AH8" s="240">
        <f>'18func'!$K$31</f>
        <v>11254.610135772829</v>
      </c>
      <c r="AI8" s="240">
        <f>'19func'!$K$31</f>
        <v>11496.519677525232</v>
      </c>
    </row>
    <row r="9" spans="1:35" x14ac:dyDescent="0.2">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240">
        <f>'17func'!$K$32</f>
        <v>12992.515495808628</v>
      </c>
      <c r="AH9" s="240">
        <f>'18func'!$K$32</f>
        <v>14053.221716476601</v>
      </c>
      <c r="AI9" s="240">
        <f>'19func'!$K$32</f>
        <v>14707.055795926441</v>
      </c>
    </row>
    <row r="10" spans="1:35" x14ac:dyDescent="0.2">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252">
        <f>'17func'!$K$33</f>
        <v>16412.600875576034</v>
      </c>
      <c r="AH10" s="252">
        <f>'18func'!$K$33</f>
        <v>14380.250128939828</v>
      </c>
      <c r="AI10" s="252">
        <f>'19func'!$K$33</f>
        <v>15186.034581589958</v>
      </c>
    </row>
    <row r="11" spans="1:35" x14ac:dyDescent="0.2">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240">
        <f>'17func'!$K$34</f>
        <v>10688.909105368002</v>
      </c>
      <c r="AH11" s="240">
        <f>'18func'!$K$34</f>
        <v>10998.627015008105</v>
      </c>
      <c r="AI11" s="240">
        <f>'19func'!$K$34</f>
        <v>11407.684485034224</v>
      </c>
    </row>
    <row r="12" spans="1:35" x14ac:dyDescent="0.2">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251"/>
      <c r="AH12" s="251"/>
      <c r="AI12" s="251"/>
    </row>
    <row r="13" spans="1:35" x14ac:dyDescent="0.2">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240">
        <f>'17func'!$K$36</f>
        <v>10970.156645754914</v>
      </c>
      <c r="AH13" s="240">
        <f>'18func'!$K$36</f>
        <v>11529.320243926379</v>
      </c>
      <c r="AI13" s="240">
        <f>'19func'!$K$36</f>
        <v>12246.235020600352</v>
      </c>
    </row>
    <row r="14" spans="1:35" x14ac:dyDescent="0.2">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240">
        <f>'17func'!$K$37</f>
        <v>12261.864253994952</v>
      </c>
      <c r="AH14" s="240">
        <f>'18func'!$K$37</f>
        <v>12746.364232053425</v>
      </c>
      <c r="AI14" s="240">
        <f>'19func'!$K$37</f>
        <v>12778.472425638876</v>
      </c>
    </row>
    <row r="15" spans="1:35" x14ac:dyDescent="0.2">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240">
        <f>'17func'!$K$38</f>
        <v>12859.629007092199</v>
      </c>
      <c r="AH15" s="240">
        <f>'18func'!$K$38</f>
        <v>13209.630060724354</v>
      </c>
      <c r="AI15" s="240">
        <f>'19func'!$K$38</f>
        <v>13801.45114659237</v>
      </c>
    </row>
    <row r="16" spans="1:35" x14ac:dyDescent="0.2">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240">
        <f>'17func'!$K$39</f>
        <v>15835.115798718749</v>
      </c>
      <c r="AH16" s="240">
        <f>'18func'!$K$39</f>
        <v>16416.390050492908</v>
      </c>
      <c r="AI16" s="240">
        <f>'19func'!$K$39</f>
        <v>17636.121819660704</v>
      </c>
    </row>
    <row r="17" spans="1:35" x14ac:dyDescent="0.2">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252">
        <f>'17func'!$K$40</f>
        <v>23695.385467854863</v>
      </c>
      <c r="AH17" s="252">
        <f>'18func'!$K$40</f>
        <v>23227.557927576599</v>
      </c>
      <c r="AI17" s="252">
        <f>'19func'!$K$40</f>
        <v>25745.499115603292</v>
      </c>
    </row>
    <row r="18" spans="1:35" x14ac:dyDescent="0.2">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240">
        <f>'17func'!$K$41</f>
        <v>12525.156181461629</v>
      </c>
      <c r="AH18" s="240">
        <f>'18func'!$K$41</f>
        <v>13045.782705098616</v>
      </c>
      <c r="AI18" s="240">
        <f>'19func'!$K$41</f>
        <v>13706.301907561481</v>
      </c>
    </row>
    <row r="19" spans="1:35" x14ac:dyDescent="0.2">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251"/>
      <c r="AH19" s="251"/>
      <c r="AI19" s="251"/>
    </row>
    <row r="20" spans="1:35" x14ac:dyDescent="0.2">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240">
        <f>'17func'!$K$43</f>
        <v>10999.064162071681</v>
      </c>
      <c r="AH20" s="240">
        <f>'18func'!$K$43</f>
        <v>10995.809410779111</v>
      </c>
      <c r="AI20" s="240">
        <f>'19func'!$K$43</f>
        <v>11429.536725163814</v>
      </c>
    </row>
    <row r="21" spans="1:35" x14ac:dyDescent="0.2">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252">
        <f>'17func'!$K$44</f>
        <v>15906.868166492426</v>
      </c>
      <c r="AH21" s="252">
        <f>'18func'!$K$44</f>
        <v>16065.065550096964</v>
      </c>
      <c r="AI21" s="252">
        <f>'19func'!$K$44</f>
        <v>16702.312418782061</v>
      </c>
    </row>
    <row r="22" spans="1:35" x14ac:dyDescent="0.2">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240">
        <f>'17func'!$K$45</f>
        <v>13107.92064465409</v>
      </c>
      <c r="AH22" s="240">
        <f>'18func'!$K$45</f>
        <v>13117.829988635136</v>
      </c>
      <c r="AI22" s="240">
        <f>'19func'!$K$45</f>
        <v>13349.503851532565</v>
      </c>
    </row>
    <row r="23" spans="1:35" x14ac:dyDescent="0.2">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240"/>
      <c r="AH23" s="240"/>
      <c r="AI23" s="240"/>
    </row>
    <row r="24" spans="1:35" ht="13.5" thickBot="1" x14ac:dyDescent="0.25">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253">
        <f>'17func'!$K$47</f>
        <v>11437.127967285862</v>
      </c>
      <c r="AH24" s="253">
        <f>'18func'!$K$47</f>
        <v>11768.642878118</v>
      </c>
      <c r="AI24" s="253">
        <f>'19func'!$K$47</f>
        <v>12247.142584388184</v>
      </c>
    </row>
    <row r="25" spans="1:35" ht="13.5" thickTop="1" x14ac:dyDescent="0.2">
      <c r="A25" s="129"/>
      <c r="B25" s="19"/>
      <c r="C25" s="19"/>
      <c r="D25" s="19"/>
      <c r="E25" s="19"/>
      <c r="F25" s="19"/>
      <c r="G25" s="19"/>
      <c r="H25" s="19"/>
      <c r="I25" s="19"/>
      <c r="J25" s="19"/>
      <c r="K25" s="176"/>
      <c r="L25" s="176"/>
      <c r="M25" s="176"/>
      <c r="N25" s="176"/>
      <c r="O25" s="176"/>
      <c r="P25" s="176"/>
      <c r="Q25" s="98"/>
      <c r="AB25" s="138"/>
      <c r="AC25" s="400"/>
      <c r="AD25" s="400"/>
      <c r="AE25" s="400"/>
      <c r="AF25" s="400"/>
      <c r="AG25" s="400"/>
      <c r="AH25" s="400"/>
      <c r="AI25" s="400"/>
    </row>
    <row r="26" spans="1:35" x14ac:dyDescent="0.2">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06">
        <f>(AC24/AB24)-1</f>
        <v>1.3026953376235939E-2</v>
      </c>
      <c r="AD26" s="406">
        <f>(AD24/AC24)-1</f>
        <v>3.2117646790235765E-2</v>
      </c>
      <c r="AE26" s="406">
        <f t="shared" ref="AE26:AI26" si="2">(AE24/AD24)-1</f>
        <v>1.5716402603041635E-2</v>
      </c>
      <c r="AF26" s="406">
        <f t="shared" si="2"/>
        <v>2.1913063893497897E-2</v>
      </c>
      <c r="AG26" s="406">
        <f t="shared" si="2"/>
        <v>1.3297725129889582E-2</v>
      </c>
      <c r="AH26" s="406">
        <f t="shared" si="2"/>
        <v>2.8985853072588386E-2</v>
      </c>
      <c r="AI26" s="406">
        <f t="shared" si="2"/>
        <v>4.0658868760465205E-2</v>
      </c>
    </row>
    <row r="27" spans="1:35" ht="14.25" x14ac:dyDescent="0.2">
      <c r="A27" s="165" t="s">
        <v>430</v>
      </c>
      <c r="B27" s="19"/>
      <c r="C27" s="19"/>
      <c r="D27" s="19"/>
      <c r="E27" s="19"/>
      <c r="F27" s="19"/>
      <c r="G27" s="19"/>
      <c r="H27" s="19"/>
      <c r="I27" s="19"/>
      <c r="J27" s="19"/>
      <c r="K27" s="176"/>
      <c r="L27" s="176"/>
      <c r="M27" s="176"/>
      <c r="N27" s="176"/>
      <c r="O27" s="176"/>
      <c r="P27" s="154"/>
      <c r="Q27" s="98"/>
      <c r="AC27" s="251"/>
    </row>
    <row r="28" spans="1:35" x14ac:dyDescent="0.2">
      <c r="A28" s="163" t="s">
        <v>429</v>
      </c>
      <c r="B28" s="19"/>
      <c r="C28" s="19"/>
      <c r="D28" s="19"/>
      <c r="E28" s="19"/>
      <c r="F28" s="19"/>
      <c r="G28" s="19"/>
      <c r="H28" s="19"/>
      <c r="I28" s="19"/>
      <c r="J28" s="19"/>
      <c r="K28" s="176"/>
      <c r="L28" s="176"/>
      <c r="M28" s="176"/>
      <c r="N28" s="176"/>
      <c r="O28" s="176"/>
      <c r="P28" s="154"/>
      <c r="Q28" s="98"/>
    </row>
    <row r="29" spans="1:35" x14ac:dyDescent="0.2">
      <c r="A29" s="163" t="s">
        <v>427</v>
      </c>
      <c r="B29" s="19"/>
      <c r="C29" s="19"/>
      <c r="D29" s="19"/>
      <c r="E29" s="19"/>
      <c r="F29" s="19"/>
      <c r="G29" s="19"/>
      <c r="H29" s="19"/>
      <c r="I29" s="19"/>
      <c r="J29" s="19"/>
      <c r="K29" s="176"/>
      <c r="L29" s="176"/>
      <c r="M29" s="176"/>
      <c r="N29" s="176"/>
      <c r="O29" s="176"/>
      <c r="P29" s="154"/>
      <c r="Q29" s="98"/>
    </row>
    <row r="30" spans="1:35" x14ac:dyDescent="0.2">
      <c r="A30" s="163" t="s">
        <v>426</v>
      </c>
      <c r="B30" s="19"/>
      <c r="C30" s="19"/>
      <c r="D30" s="19"/>
      <c r="E30" s="19"/>
      <c r="F30" s="19"/>
      <c r="G30" s="19"/>
      <c r="H30" s="19"/>
      <c r="I30" s="19"/>
      <c r="J30" s="19"/>
      <c r="K30" s="176"/>
      <c r="L30" s="176"/>
      <c r="M30" s="176"/>
      <c r="N30" s="176"/>
      <c r="O30" s="176"/>
      <c r="P30" s="154"/>
      <c r="Q30" s="98"/>
    </row>
    <row r="31" spans="1:35" x14ac:dyDescent="0.2">
      <c r="A31" s="129"/>
      <c r="B31" s="19"/>
      <c r="C31" s="19"/>
      <c r="D31" s="19"/>
      <c r="E31" s="19"/>
      <c r="F31" s="19"/>
      <c r="G31" s="19"/>
      <c r="H31" s="19"/>
      <c r="I31" s="19"/>
      <c r="J31" s="19"/>
      <c r="K31" s="176"/>
      <c r="L31" s="176"/>
      <c r="M31" s="176"/>
      <c r="N31" s="176"/>
      <c r="O31" s="176"/>
      <c r="P31" s="154"/>
      <c r="Q31" s="98"/>
    </row>
    <row r="32" spans="1:35" x14ac:dyDescent="0.2">
      <c r="A32" s="129"/>
      <c r="B32" s="19"/>
      <c r="C32" s="19"/>
      <c r="D32" s="19"/>
      <c r="E32" s="19"/>
      <c r="F32" s="19"/>
      <c r="G32" s="19"/>
      <c r="H32" s="19"/>
      <c r="I32" s="19"/>
      <c r="J32" s="19"/>
      <c r="K32" s="176"/>
      <c r="L32" s="176"/>
      <c r="M32" s="176"/>
      <c r="N32" s="176"/>
      <c r="O32" s="176"/>
      <c r="P32" s="154"/>
      <c r="Q32" s="98"/>
    </row>
    <row r="33" spans="1:17" x14ac:dyDescent="0.2">
      <c r="A33" s="129"/>
      <c r="B33" s="19"/>
      <c r="C33" s="19"/>
      <c r="D33" s="19"/>
      <c r="E33" s="19"/>
      <c r="F33" s="19"/>
      <c r="G33" s="19"/>
      <c r="H33" s="19"/>
      <c r="I33" s="19"/>
      <c r="J33" s="19"/>
      <c r="K33" s="176"/>
      <c r="L33" s="176"/>
      <c r="M33" s="176"/>
      <c r="N33" s="176"/>
      <c r="O33" s="176"/>
      <c r="P33" s="154"/>
      <c r="Q33" s="98"/>
    </row>
    <row r="34" spans="1:17" x14ac:dyDescent="0.2">
      <c r="A34" s="129"/>
      <c r="B34" s="19"/>
      <c r="C34" s="19"/>
      <c r="D34" s="19"/>
      <c r="E34" s="19"/>
      <c r="F34" s="19"/>
      <c r="G34" s="19"/>
      <c r="H34" s="19"/>
      <c r="I34" s="19"/>
      <c r="J34" s="19"/>
      <c r="K34" s="176"/>
      <c r="L34" s="176"/>
      <c r="M34" s="176"/>
      <c r="N34" s="176"/>
      <c r="O34" s="176"/>
      <c r="P34" s="154"/>
      <c r="Q34" s="98"/>
    </row>
    <row r="35" spans="1:17" x14ac:dyDescent="0.2">
      <c r="A35" s="129"/>
      <c r="B35" s="19"/>
      <c r="C35" s="19"/>
      <c r="D35" s="19"/>
      <c r="E35" s="19"/>
      <c r="F35" s="19"/>
      <c r="G35" s="19"/>
      <c r="H35" s="19"/>
      <c r="I35" s="19"/>
      <c r="J35" s="19"/>
      <c r="K35" s="176"/>
      <c r="L35" s="176"/>
      <c r="M35" s="176"/>
      <c r="N35" s="176"/>
      <c r="O35" s="176"/>
      <c r="P35" s="154"/>
      <c r="Q35" s="98"/>
    </row>
    <row r="36" spans="1:17" x14ac:dyDescent="0.2">
      <c r="A36" s="129"/>
      <c r="B36" s="19"/>
      <c r="C36" s="19"/>
      <c r="D36" s="19"/>
      <c r="E36" s="19"/>
      <c r="F36" s="19"/>
      <c r="G36" s="19"/>
      <c r="H36" s="19"/>
      <c r="I36" s="19"/>
      <c r="J36" s="19"/>
      <c r="K36" s="176"/>
      <c r="L36" s="176"/>
      <c r="M36" s="176"/>
      <c r="N36" s="176"/>
      <c r="O36" s="176"/>
      <c r="P36" s="154"/>
      <c r="Q36" s="98"/>
    </row>
    <row r="37" spans="1:17" x14ac:dyDescent="0.2">
      <c r="A37" s="129"/>
      <c r="B37" s="19"/>
      <c r="C37" s="19"/>
      <c r="D37" s="19"/>
      <c r="E37" s="19"/>
      <c r="F37" s="19"/>
      <c r="G37" s="19"/>
      <c r="H37" s="19"/>
      <c r="I37" s="19"/>
      <c r="J37" s="19"/>
      <c r="K37" s="176"/>
      <c r="L37" s="176"/>
      <c r="M37" s="176"/>
      <c r="N37" s="176"/>
      <c r="O37" s="176"/>
      <c r="P37" s="154"/>
      <c r="Q37" s="98"/>
    </row>
    <row r="38" spans="1:17" x14ac:dyDescent="0.2">
      <c r="A38" s="129"/>
      <c r="B38" s="19"/>
      <c r="C38" s="19"/>
      <c r="D38" s="19"/>
      <c r="E38" s="19"/>
      <c r="F38" s="19"/>
      <c r="G38" s="19"/>
      <c r="H38" s="19"/>
      <c r="I38" s="19"/>
      <c r="J38" s="19"/>
      <c r="K38" s="176"/>
      <c r="L38" s="176"/>
      <c r="M38" s="176"/>
      <c r="N38" s="176"/>
      <c r="O38" s="176"/>
      <c r="P38" s="154"/>
      <c r="Q38" s="98"/>
    </row>
    <row r="39" spans="1:17" x14ac:dyDescent="0.2">
      <c r="A39" s="129"/>
      <c r="B39" s="19"/>
      <c r="C39" s="19"/>
      <c r="D39" s="19"/>
      <c r="E39" s="19"/>
      <c r="F39" s="19"/>
      <c r="G39" s="19"/>
      <c r="H39" s="19"/>
      <c r="I39" s="19"/>
      <c r="J39" s="19"/>
      <c r="K39" s="176"/>
      <c r="L39" s="176"/>
      <c r="M39" s="176"/>
      <c r="N39" s="176"/>
      <c r="O39" s="176"/>
      <c r="P39" s="154"/>
      <c r="Q39" s="98"/>
    </row>
    <row r="40" spans="1:17" x14ac:dyDescent="0.2">
      <c r="A40" s="129"/>
      <c r="B40" s="19"/>
      <c r="C40" s="19"/>
      <c r="D40" s="19"/>
      <c r="E40" s="19"/>
      <c r="F40" s="19"/>
      <c r="G40" s="19"/>
      <c r="H40" s="19"/>
      <c r="I40" s="19"/>
      <c r="J40" s="19"/>
      <c r="K40" s="176"/>
      <c r="L40" s="176"/>
      <c r="M40" s="176"/>
      <c r="N40" s="176"/>
      <c r="O40" s="176"/>
      <c r="P40" s="154"/>
      <c r="Q40" s="98"/>
    </row>
    <row r="41" spans="1:17" x14ac:dyDescent="0.2">
      <c r="A41" s="129"/>
      <c r="B41" s="19"/>
      <c r="C41" s="19"/>
      <c r="D41" s="19"/>
      <c r="E41" s="19"/>
      <c r="F41" s="19"/>
      <c r="G41" s="19"/>
      <c r="H41" s="19"/>
      <c r="I41" s="19"/>
      <c r="J41" s="19"/>
      <c r="K41" s="176"/>
      <c r="L41" s="176"/>
      <c r="M41" s="176"/>
      <c r="N41" s="176"/>
      <c r="O41" s="176"/>
      <c r="P41" s="154"/>
      <c r="Q41" s="98"/>
    </row>
    <row r="42" spans="1:17" x14ac:dyDescent="0.2">
      <c r="A42" s="129"/>
      <c r="B42" s="19"/>
      <c r="C42" s="19"/>
      <c r="D42" s="19"/>
      <c r="E42" s="19"/>
      <c r="F42" s="19"/>
      <c r="G42" s="19"/>
      <c r="H42" s="19"/>
      <c r="I42" s="19"/>
      <c r="J42" s="19"/>
      <c r="K42" s="176"/>
      <c r="L42" s="176"/>
      <c r="M42" s="176"/>
      <c r="N42" s="176"/>
      <c r="O42" s="176"/>
      <c r="P42" s="154"/>
      <c r="Q42" s="98"/>
    </row>
    <row r="43" spans="1:17" x14ac:dyDescent="0.2">
      <c r="A43" s="129"/>
      <c r="B43" s="19"/>
      <c r="C43" s="19"/>
      <c r="D43" s="19"/>
      <c r="E43" s="19"/>
      <c r="F43" s="19"/>
      <c r="G43" s="19"/>
      <c r="H43" s="19"/>
      <c r="I43" s="19"/>
      <c r="J43" s="19"/>
      <c r="K43" s="176"/>
      <c r="L43" s="176"/>
      <c r="M43" s="176"/>
      <c r="N43" s="176"/>
      <c r="O43" s="176"/>
      <c r="P43" s="154"/>
      <c r="Q43" s="98"/>
    </row>
    <row r="44" spans="1:17" x14ac:dyDescent="0.2">
      <c r="A44" s="129"/>
      <c r="B44" s="19"/>
      <c r="C44" s="19"/>
      <c r="D44" s="19"/>
      <c r="E44" s="19"/>
      <c r="F44" s="19"/>
      <c r="G44" s="19"/>
      <c r="H44" s="19"/>
      <c r="I44" s="19"/>
      <c r="J44" s="19"/>
      <c r="K44" s="176"/>
      <c r="L44" s="176"/>
      <c r="M44" s="176"/>
      <c r="N44" s="176"/>
      <c r="O44" s="176"/>
      <c r="P44" s="154"/>
      <c r="Q44" s="98"/>
    </row>
    <row r="45" spans="1:17" x14ac:dyDescent="0.2">
      <c r="A45" s="129"/>
      <c r="B45" s="19"/>
      <c r="C45" s="19"/>
      <c r="D45" s="19"/>
      <c r="E45" s="19"/>
      <c r="F45" s="19"/>
      <c r="G45" s="19"/>
      <c r="H45" s="19"/>
      <c r="I45" s="19"/>
      <c r="J45" s="19"/>
      <c r="K45" s="176"/>
      <c r="L45" s="176"/>
      <c r="M45" s="176"/>
      <c r="N45" s="176"/>
      <c r="O45" s="176"/>
      <c r="P45" s="154"/>
      <c r="Q45" s="98"/>
    </row>
    <row r="46" spans="1:17" x14ac:dyDescent="0.2">
      <c r="A46" s="129"/>
      <c r="B46" s="19"/>
      <c r="C46" s="19"/>
      <c r="D46" s="19"/>
      <c r="E46" s="19"/>
      <c r="F46" s="19"/>
      <c r="G46" s="19"/>
      <c r="H46" s="19"/>
      <c r="I46" s="19"/>
      <c r="J46" s="19"/>
      <c r="K46" s="176"/>
      <c r="L46" s="176"/>
      <c r="M46" s="176"/>
      <c r="N46" s="176"/>
      <c r="O46" s="176"/>
      <c r="P46" s="154"/>
      <c r="Q46" s="98"/>
    </row>
    <row r="47" spans="1:17" x14ac:dyDescent="0.2">
      <c r="A47" s="129"/>
      <c r="B47" s="19"/>
      <c r="C47" s="19"/>
      <c r="D47" s="19"/>
      <c r="E47" s="19"/>
      <c r="F47" s="19"/>
      <c r="G47" s="19"/>
      <c r="H47" s="19"/>
      <c r="I47" s="19"/>
      <c r="J47" s="19"/>
      <c r="K47" s="176"/>
      <c r="L47" s="176"/>
      <c r="M47" s="176"/>
      <c r="N47" s="176"/>
      <c r="O47" s="176"/>
      <c r="P47" s="154"/>
      <c r="Q47" s="98"/>
    </row>
    <row r="48" spans="1:17" x14ac:dyDescent="0.2">
      <c r="A48" s="129"/>
      <c r="B48" s="19"/>
      <c r="C48" s="19"/>
      <c r="D48" s="19"/>
      <c r="E48" s="19"/>
      <c r="F48" s="19"/>
      <c r="G48" s="19"/>
      <c r="H48" s="19"/>
      <c r="I48" s="19"/>
      <c r="J48" s="19"/>
      <c r="K48" s="176"/>
      <c r="L48" s="176"/>
      <c r="M48" s="176"/>
      <c r="N48" s="176"/>
      <c r="O48" s="176"/>
      <c r="P48" s="154"/>
      <c r="Q48" s="98"/>
    </row>
    <row r="49" spans="1:17" x14ac:dyDescent="0.2">
      <c r="A49" s="129"/>
      <c r="B49" s="19"/>
      <c r="C49" s="19"/>
      <c r="D49" s="19"/>
      <c r="E49" s="19"/>
      <c r="F49" s="19"/>
      <c r="G49" s="19"/>
      <c r="H49" s="19"/>
      <c r="I49" s="19"/>
      <c r="J49" s="19"/>
      <c r="K49" s="176"/>
      <c r="L49" s="176"/>
      <c r="M49" s="176"/>
      <c r="N49" s="176"/>
      <c r="O49" s="176"/>
      <c r="P49" s="154"/>
      <c r="Q49" s="98"/>
    </row>
    <row r="50" spans="1:17" x14ac:dyDescent="0.2">
      <c r="B50" s="6"/>
      <c r="E50" s="1"/>
      <c r="F50" s="1"/>
      <c r="G50" s="1"/>
      <c r="H50" s="1"/>
      <c r="I50" s="1"/>
      <c r="J50" s="1"/>
      <c r="K50" s="176"/>
      <c r="L50" s="176"/>
      <c r="M50" s="176"/>
      <c r="N50" s="176"/>
      <c r="O50" s="176"/>
      <c r="P50" s="154"/>
      <c r="Q50" s="147"/>
    </row>
    <row r="74" spans="1:17" x14ac:dyDescent="0.2">
      <c r="A74" s="163"/>
      <c r="B74" s="129"/>
      <c r="C74" s="129"/>
      <c r="D74" s="129"/>
      <c r="E74" s="18"/>
      <c r="F74" s="19"/>
      <c r="G74" s="1"/>
      <c r="H74" s="1"/>
      <c r="I74" s="1"/>
      <c r="J74" s="1"/>
      <c r="K74" s="175"/>
      <c r="L74" s="175"/>
      <c r="M74" s="175"/>
      <c r="N74" s="175"/>
      <c r="O74" s="175"/>
      <c r="P74" s="139"/>
      <c r="Q74" s="139"/>
    </row>
    <row r="75" spans="1:17" x14ac:dyDescent="0.2">
      <c r="A75" s="163"/>
      <c r="B75" s="151"/>
      <c r="C75" s="151"/>
      <c r="D75" s="151"/>
      <c r="E75" s="18"/>
      <c r="F75" s="19"/>
      <c r="G75" s="1"/>
      <c r="H75" s="1"/>
      <c r="I75" s="1"/>
      <c r="J75" s="1"/>
      <c r="K75" s="175"/>
      <c r="L75" s="175"/>
      <c r="M75" s="175"/>
      <c r="N75" s="175"/>
      <c r="O75" s="175"/>
      <c r="P75" s="139"/>
      <c r="Q75" s="139"/>
    </row>
    <row r="76" spans="1:17" x14ac:dyDescent="0.2">
      <c r="A76" s="163"/>
      <c r="B76" s="151"/>
      <c r="C76" s="151"/>
      <c r="D76" s="151"/>
      <c r="E76" s="18"/>
      <c r="F76" s="19"/>
      <c r="G76" s="1"/>
      <c r="H76" s="1"/>
      <c r="I76" s="1"/>
      <c r="J76" s="1"/>
      <c r="K76" s="175"/>
      <c r="L76" s="175"/>
      <c r="M76" s="175"/>
      <c r="N76" s="175"/>
      <c r="O76" s="175"/>
      <c r="P76" s="139"/>
      <c r="Q76" s="139"/>
    </row>
    <row r="77" spans="1:17" x14ac:dyDescent="0.2">
      <c r="A77" s="129"/>
      <c r="B77" s="129"/>
      <c r="C77" s="129"/>
      <c r="D77" s="129"/>
      <c r="E77" s="18"/>
      <c r="F77" s="19"/>
      <c r="G77" s="1"/>
      <c r="H77" s="1"/>
      <c r="I77" s="1"/>
      <c r="J77" s="1"/>
      <c r="K77" s="175"/>
      <c r="L77" s="175"/>
      <c r="M77" s="175"/>
      <c r="N77" s="175"/>
      <c r="O77" s="175"/>
    </row>
    <row r="78" spans="1:17" x14ac:dyDescent="0.2">
      <c r="A78" s="129"/>
      <c r="B78" s="129"/>
      <c r="C78" s="129"/>
      <c r="D78" s="129"/>
      <c r="E78" s="18"/>
      <c r="F78" s="19"/>
      <c r="G78" s="1"/>
      <c r="H78" s="1"/>
      <c r="I78" s="1"/>
      <c r="J78" s="1"/>
      <c r="K78" s="175"/>
      <c r="L78" s="175"/>
      <c r="M78" s="175"/>
      <c r="N78" s="175"/>
      <c r="O78" s="175"/>
    </row>
    <row r="79" spans="1:17" x14ac:dyDescent="0.2">
      <c r="A79" s="129"/>
      <c r="B79" s="129"/>
      <c r="C79" s="129"/>
      <c r="D79" s="129"/>
      <c r="E79" s="18"/>
      <c r="F79" s="19"/>
      <c r="G79" s="1"/>
      <c r="H79" s="1"/>
      <c r="I79" s="1"/>
      <c r="J79" s="1"/>
      <c r="K79" s="175"/>
      <c r="L79" s="175"/>
      <c r="M79" s="175"/>
      <c r="N79" s="175"/>
      <c r="O79" s="175"/>
    </row>
    <row r="80" spans="1:17" x14ac:dyDescent="0.2">
      <c r="A80" s="129"/>
      <c r="B80" s="129"/>
      <c r="C80" s="129"/>
      <c r="D80" s="129"/>
      <c r="E80" s="18"/>
      <c r="F80" s="19"/>
      <c r="G80" s="1"/>
      <c r="H80" s="1"/>
      <c r="I80" s="1"/>
      <c r="J80" s="1"/>
      <c r="K80" s="175"/>
      <c r="L80" s="175"/>
      <c r="M80" s="175"/>
      <c r="N80" s="175"/>
      <c r="O80" s="175"/>
    </row>
    <row r="81" spans="1:6" x14ac:dyDescent="0.2">
      <c r="A81" s="129"/>
      <c r="B81" s="129"/>
      <c r="C81" s="129"/>
      <c r="D81" s="129"/>
      <c r="E81" s="139"/>
      <c r="F81" s="162"/>
    </row>
    <row r="82" spans="1:6" x14ac:dyDescent="0.2">
      <c r="A82" s="129"/>
      <c r="B82" s="129"/>
      <c r="C82" s="129"/>
      <c r="D82" s="129"/>
      <c r="E82" s="139"/>
      <c r="F82" s="162"/>
    </row>
    <row r="83" spans="1:6" x14ac:dyDescent="0.2">
      <c r="A83" s="129"/>
      <c r="B83" s="129"/>
      <c r="C83" s="129"/>
      <c r="D83" s="129"/>
      <c r="E83" s="139"/>
      <c r="F83" s="162"/>
    </row>
    <row r="84" spans="1:6" x14ac:dyDescent="0.2">
      <c r="A84" s="129"/>
      <c r="B84" s="129"/>
      <c r="C84" s="129"/>
      <c r="D84" s="129"/>
      <c r="E84" s="139"/>
      <c r="F84" s="162"/>
    </row>
    <row r="85" spans="1:6" x14ac:dyDescent="0.2">
      <c r="A85" s="129"/>
      <c r="B85" s="129"/>
      <c r="C85" s="129"/>
      <c r="D85" s="129"/>
      <c r="E85" s="139"/>
      <c r="F85" s="162"/>
    </row>
    <row r="86" spans="1:6" x14ac:dyDescent="0.2">
      <c r="A86" s="129"/>
      <c r="B86" s="129"/>
      <c r="C86" s="129"/>
      <c r="D86" s="129"/>
      <c r="E86" s="139"/>
      <c r="F86" s="139"/>
    </row>
    <row r="87" spans="1:6" x14ac:dyDescent="0.2">
      <c r="A87" s="129"/>
      <c r="B87" s="129"/>
      <c r="C87" s="129"/>
      <c r="D87" s="129"/>
      <c r="E87" s="139"/>
      <c r="F87" s="139"/>
    </row>
    <row r="88" spans="1:6" x14ac:dyDescent="0.2">
      <c r="A88" s="129"/>
      <c r="B88" s="129"/>
      <c r="C88" s="129"/>
      <c r="D88" s="129"/>
      <c r="E88" s="139"/>
      <c r="F88" s="139"/>
    </row>
    <row r="89" spans="1:6" x14ac:dyDescent="0.2">
      <c r="A89" s="129"/>
      <c r="B89" s="129"/>
      <c r="C89" s="129"/>
      <c r="D89" s="129"/>
      <c r="E89" s="139"/>
      <c r="F89" s="139"/>
    </row>
    <row r="90" spans="1:6" x14ac:dyDescent="0.2">
      <c r="A90" s="129"/>
      <c r="B90" s="129"/>
      <c r="C90" s="129"/>
      <c r="D90" s="129"/>
      <c r="E90" s="139"/>
      <c r="F90" s="139"/>
    </row>
    <row r="91" spans="1:6" x14ac:dyDescent="0.2">
      <c r="A91" s="129"/>
      <c r="B91" s="129"/>
      <c r="C91" s="129"/>
      <c r="D91" s="129"/>
      <c r="E91" s="139"/>
      <c r="F91" s="139"/>
    </row>
    <row r="92" spans="1:6" x14ac:dyDescent="0.2">
      <c r="A92" s="129"/>
      <c r="B92" s="129"/>
      <c r="C92" s="129"/>
      <c r="D92" s="129"/>
      <c r="E92" s="139"/>
      <c r="F92" s="139"/>
    </row>
    <row r="93" spans="1:6" x14ac:dyDescent="0.2">
      <c r="A93" s="129"/>
      <c r="B93" s="129"/>
      <c r="C93" s="129"/>
      <c r="D93" s="129"/>
      <c r="E93" s="139"/>
      <c r="F93" s="139"/>
    </row>
    <row r="94" spans="1:6" x14ac:dyDescent="0.2">
      <c r="A94" s="129"/>
      <c r="B94" s="129"/>
      <c r="C94" s="129"/>
      <c r="D94" s="129"/>
      <c r="E94" s="139"/>
      <c r="F94" s="139"/>
    </row>
    <row r="95" spans="1:6" x14ac:dyDescent="0.2">
      <c r="A95" s="129"/>
      <c r="B95" s="129"/>
      <c r="C95" s="129"/>
      <c r="D95" s="129"/>
      <c r="E95" s="139"/>
      <c r="F95" s="139"/>
    </row>
    <row r="96" spans="1:6" x14ac:dyDescent="0.2">
      <c r="A96" s="129"/>
      <c r="B96" s="129"/>
      <c r="C96" s="129"/>
      <c r="D96" s="129"/>
      <c r="E96" s="139"/>
      <c r="F96" s="139"/>
    </row>
    <row r="97" spans="1:6" x14ac:dyDescent="0.2">
      <c r="A97" s="120"/>
      <c r="B97" s="120"/>
      <c r="C97" s="120"/>
      <c r="D97" s="120"/>
      <c r="E97" s="139"/>
      <c r="F97" s="139"/>
    </row>
    <row r="98" spans="1:6" x14ac:dyDescent="0.2">
      <c r="A98" s="139"/>
      <c r="B98" s="139"/>
      <c r="C98" s="139"/>
      <c r="D98" s="139"/>
      <c r="E98" s="139"/>
      <c r="F98" s="139"/>
    </row>
    <row r="99" spans="1:6" x14ac:dyDescent="0.2">
      <c r="A99" s="139"/>
      <c r="B99" s="139"/>
      <c r="C99" s="139"/>
      <c r="D99" s="139"/>
      <c r="E99" s="139"/>
      <c r="F99" s="139"/>
    </row>
    <row r="100" spans="1:6" x14ac:dyDescent="0.2">
      <c r="A100" s="139"/>
      <c r="B100" s="139"/>
      <c r="C100" s="139"/>
      <c r="D100" s="139"/>
      <c r="E100" s="139"/>
      <c r="F100" s="139"/>
    </row>
    <row r="101" spans="1:6" x14ac:dyDescent="0.2">
      <c r="A101" s="139"/>
      <c r="B101" s="139"/>
      <c r="C101" s="139"/>
      <c r="D101" s="139"/>
      <c r="E101" s="139"/>
      <c r="F101" s="139"/>
    </row>
    <row r="102" spans="1:6" x14ac:dyDescent="0.2">
      <c r="A102" s="139"/>
      <c r="B102" s="139"/>
      <c r="C102" s="139"/>
      <c r="D102" s="139"/>
      <c r="E102" s="139"/>
      <c r="F102" s="139"/>
    </row>
    <row r="103" spans="1:6" x14ac:dyDescent="0.2">
      <c r="A103" s="139"/>
      <c r="B103" s="139"/>
      <c r="C103" s="139"/>
      <c r="D103" s="139"/>
      <c r="E103" s="139"/>
      <c r="F103" s="139"/>
    </row>
    <row r="104" spans="1:6" x14ac:dyDescent="0.2">
      <c r="A104" s="139"/>
      <c r="B104" s="139"/>
      <c r="C104" s="139"/>
      <c r="D104" s="139"/>
      <c r="E104" s="139"/>
      <c r="F104" s="139"/>
    </row>
    <row r="105" spans="1:6" x14ac:dyDescent="0.2">
      <c r="A105" s="139"/>
      <c r="B105" s="139"/>
      <c r="C105" s="139"/>
      <c r="D105" s="139"/>
      <c r="E105" s="139"/>
      <c r="F105" s="139"/>
    </row>
    <row r="106" spans="1:6" x14ac:dyDescent="0.2">
      <c r="A106" s="139"/>
      <c r="B106" s="139"/>
      <c r="C106" s="139"/>
      <c r="D106" s="139"/>
      <c r="E106" s="139"/>
      <c r="F106" s="139"/>
    </row>
    <row r="107" spans="1:6" x14ac:dyDescent="0.2">
      <c r="A107" s="139"/>
      <c r="B107" s="139"/>
      <c r="C107" s="139"/>
      <c r="D107" s="139"/>
      <c r="E107" s="139"/>
      <c r="F107" s="139"/>
    </row>
    <row r="108" spans="1:6" x14ac:dyDescent="0.2">
      <c r="A108" s="139"/>
      <c r="B108" s="139"/>
      <c r="C108" s="139"/>
      <c r="D108" s="139"/>
      <c r="E108" s="139"/>
      <c r="F108" s="139"/>
    </row>
    <row r="109" spans="1:6" x14ac:dyDescent="0.2">
      <c r="A109" s="139"/>
      <c r="B109" s="139"/>
      <c r="C109" s="139"/>
      <c r="D109" s="139"/>
      <c r="E109" s="139"/>
      <c r="F109" s="139"/>
    </row>
    <row r="110" spans="1:6" x14ac:dyDescent="0.2">
      <c r="A110" s="139"/>
      <c r="B110" s="139"/>
      <c r="C110" s="139"/>
      <c r="D110" s="139"/>
      <c r="E110" s="139"/>
      <c r="F110" s="139"/>
    </row>
    <row r="111" spans="1:6" x14ac:dyDescent="0.2">
      <c r="A111" s="139"/>
      <c r="B111" s="139"/>
      <c r="C111" s="139"/>
      <c r="D111" s="139"/>
      <c r="E111" s="139"/>
      <c r="F111" s="139"/>
    </row>
    <row r="112" spans="1:6" x14ac:dyDescent="0.2">
      <c r="A112" s="139"/>
      <c r="B112" s="139"/>
      <c r="C112" s="139"/>
      <c r="D112" s="139"/>
      <c r="E112" s="139"/>
      <c r="F112" s="139"/>
    </row>
    <row r="113" spans="1:6" x14ac:dyDescent="0.2">
      <c r="A113" s="139"/>
      <c r="B113" s="139"/>
      <c r="C113" s="139"/>
      <c r="D113" s="139"/>
      <c r="E113" s="139"/>
      <c r="F113" s="139"/>
    </row>
    <row r="114" spans="1:6" x14ac:dyDescent="0.2">
      <c r="A114" s="139"/>
      <c r="B114" s="139"/>
      <c r="C114" s="139"/>
      <c r="D114" s="139"/>
      <c r="E114" s="139"/>
      <c r="F114" s="139"/>
    </row>
    <row r="115" spans="1:6" x14ac:dyDescent="0.2">
      <c r="A115" s="139"/>
      <c r="B115" s="139"/>
      <c r="C115" s="139"/>
      <c r="D115" s="139"/>
      <c r="E115" s="139"/>
      <c r="F115" s="139"/>
    </row>
    <row r="116" spans="1:6" x14ac:dyDescent="0.2">
      <c r="A116" s="139"/>
      <c r="B116" s="139"/>
      <c r="C116" s="139"/>
      <c r="D116" s="139"/>
      <c r="E116" s="139"/>
      <c r="F116" s="139"/>
    </row>
    <row r="117" spans="1:6" x14ac:dyDescent="0.2">
      <c r="A117" s="139"/>
      <c r="B117" s="139"/>
      <c r="C117" s="139"/>
      <c r="D117" s="139"/>
      <c r="E117" s="139"/>
      <c r="F117" s="139"/>
    </row>
    <row r="118" spans="1:6" x14ac:dyDescent="0.2">
      <c r="A118" s="139"/>
      <c r="B118" s="139"/>
      <c r="C118" s="139"/>
      <c r="D118" s="139"/>
      <c r="E118" s="139"/>
      <c r="F118" s="139"/>
    </row>
    <row r="119" spans="1:6" x14ac:dyDescent="0.2">
      <c r="A119" s="139"/>
      <c r="B119" s="139"/>
      <c r="C119" s="139"/>
      <c r="D119" s="139"/>
      <c r="E119" s="139"/>
      <c r="F119" s="139"/>
    </row>
    <row r="120" spans="1:6" x14ac:dyDescent="0.2">
      <c r="A120" s="139"/>
      <c r="B120" s="139"/>
      <c r="C120" s="139"/>
      <c r="D120" s="139"/>
      <c r="E120" s="139"/>
      <c r="F120" s="139"/>
    </row>
    <row r="121" spans="1:6" x14ac:dyDescent="0.2">
      <c r="A121" s="139"/>
      <c r="B121" s="139"/>
      <c r="C121" s="139"/>
      <c r="D121" s="139"/>
      <c r="E121" s="139"/>
      <c r="F121" s="139"/>
    </row>
    <row r="122" spans="1:6" x14ac:dyDescent="0.2">
      <c r="A122" s="139"/>
      <c r="B122" s="139"/>
      <c r="C122" s="139"/>
      <c r="D122" s="139"/>
      <c r="E122" s="139"/>
      <c r="F122" s="139"/>
    </row>
    <row r="123" spans="1:6" x14ac:dyDescent="0.2">
      <c r="A123" s="139"/>
      <c r="B123" s="139"/>
      <c r="C123" s="139"/>
      <c r="D123" s="139"/>
      <c r="E123" s="139"/>
      <c r="F123" s="139"/>
    </row>
    <row r="124" spans="1:6" x14ac:dyDescent="0.2">
      <c r="A124" s="139"/>
      <c r="B124" s="139"/>
      <c r="C124" s="139"/>
      <c r="D124" s="139"/>
      <c r="E124" s="139"/>
      <c r="F124" s="139"/>
    </row>
    <row r="125" spans="1:6" x14ac:dyDescent="0.2">
      <c r="A125" s="139"/>
      <c r="B125" s="139"/>
      <c r="C125" s="139"/>
      <c r="D125" s="139"/>
      <c r="E125" s="139"/>
      <c r="F125" s="139"/>
    </row>
    <row r="126" spans="1:6" x14ac:dyDescent="0.2">
      <c r="A126" s="139"/>
      <c r="B126" s="139"/>
      <c r="C126" s="139"/>
      <c r="D126" s="139"/>
      <c r="E126" s="139"/>
      <c r="F126" s="139"/>
    </row>
    <row r="127" spans="1:6" x14ac:dyDescent="0.2">
      <c r="A127" s="139"/>
      <c r="B127" s="139"/>
      <c r="C127" s="139"/>
      <c r="D127" s="139"/>
      <c r="E127" s="139"/>
      <c r="F127" s="139"/>
    </row>
    <row r="128" spans="1:6" x14ac:dyDescent="0.2">
      <c r="A128" s="139"/>
      <c r="B128" s="139"/>
      <c r="C128" s="139"/>
      <c r="D128" s="139"/>
      <c r="E128" s="139"/>
      <c r="F128" s="139"/>
    </row>
    <row r="129" spans="1:6" x14ac:dyDescent="0.2">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C000"/>
    <pageSetUpPr fitToPage="1"/>
  </sheetPr>
  <dimension ref="A1:N160"/>
  <sheetViews>
    <sheetView topLeftCell="A58" zoomScaleNormal="100" workbookViewId="0">
      <selection activeCell="I75" sqref="I75"/>
    </sheetView>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42578125" bestFit="1"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263" t="s">
        <v>247</v>
      </c>
    </row>
    <row r="2" spans="1:13" x14ac:dyDescent="0.2">
      <c r="A2" s="264" t="s">
        <v>1354</v>
      </c>
    </row>
    <row r="3" spans="1:13" ht="22.5" x14ac:dyDescent="0.2">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
      <c r="A24" s="399"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
      <c r="A25" s="399"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
      <c r="A26" s="399"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
      <c r="A27" s="399"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
      <c r="A28" s="399"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
      <c r="A29" s="399"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
      <c r="A30" s="399">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
      <c r="A31" s="399">
        <v>2013</v>
      </c>
      <c r="B31" s="400">
        <v>147705</v>
      </c>
      <c r="C31" s="400">
        <f t="shared" si="1"/>
        <v>10535.721747469619</v>
      </c>
      <c r="D31" s="400">
        <v>831268878.19999981</v>
      </c>
      <c r="E31" s="400">
        <v>141204379.31</v>
      </c>
      <c r="F31" s="400">
        <v>82446173.819999993</v>
      </c>
      <c r="G31" s="400">
        <v>81282670.219999999</v>
      </c>
      <c r="H31" s="400">
        <v>150415535.69</v>
      </c>
      <c r="I31" s="400">
        <v>84587929.129999995</v>
      </c>
      <c r="J31" s="400">
        <v>102372446.59</v>
      </c>
      <c r="K31" s="400">
        <v>82600767.75</v>
      </c>
      <c r="L31" s="400">
        <v>1556178780.71</v>
      </c>
      <c r="M31" s="138"/>
      <c r="N31" s="138"/>
    </row>
    <row r="32" spans="1:14" x14ac:dyDescent="0.2">
      <c r="A32" s="399">
        <v>2014</v>
      </c>
      <c r="B32" s="400">
        <v>148567</v>
      </c>
      <c r="C32" s="400">
        <f t="shared" si="1"/>
        <v>10874.10433723505</v>
      </c>
      <c r="D32" s="400">
        <v>854664317.02999985</v>
      </c>
      <c r="E32" s="400">
        <v>147267103.50999999</v>
      </c>
      <c r="F32" s="400">
        <v>87588217.129999995</v>
      </c>
      <c r="G32" s="400">
        <v>84374550.379999995</v>
      </c>
      <c r="H32" s="400">
        <v>163355915.97000003</v>
      </c>
      <c r="I32" s="400">
        <v>88882788.160000026</v>
      </c>
      <c r="J32" s="400">
        <v>106679499.11999997</v>
      </c>
      <c r="K32" s="400">
        <v>82720667.770000011</v>
      </c>
      <c r="L32" s="400">
        <f t="shared" ref="L32:L37" si="2">SUM(D32:K32)</f>
        <v>1615533059.0699997</v>
      </c>
      <c r="M32" s="138"/>
      <c r="N32" s="138"/>
    </row>
    <row r="33" spans="1:12" x14ac:dyDescent="0.2">
      <c r="A33" s="399">
        <v>2015</v>
      </c>
      <c r="B33" s="400">
        <v>149410</v>
      </c>
      <c r="C33" s="400">
        <f t="shared" ref="C33:C35" si="3">L33/B33</f>
        <v>11045.006138946525</v>
      </c>
      <c r="D33" s="400">
        <v>864674113.77999997</v>
      </c>
      <c r="E33" s="400">
        <v>149603747.99000001</v>
      </c>
      <c r="F33" s="400">
        <v>94017621.25</v>
      </c>
      <c r="G33" s="400">
        <v>85458305.610000014</v>
      </c>
      <c r="H33" s="400">
        <v>167683539.33000001</v>
      </c>
      <c r="I33" s="400">
        <v>86964676.449999988</v>
      </c>
      <c r="J33" s="400">
        <v>111954661.90000002</v>
      </c>
      <c r="K33" s="400">
        <v>89877700.909999996</v>
      </c>
      <c r="L33" s="400">
        <f t="shared" si="2"/>
        <v>1650234367.2200003</v>
      </c>
    </row>
    <row r="34" spans="1:12" x14ac:dyDescent="0.2">
      <c r="A34" s="399">
        <v>2016</v>
      </c>
      <c r="B34" s="400">
        <v>150187</v>
      </c>
      <c r="C34" s="400">
        <f t="shared" si="3"/>
        <v>11287.073587061466</v>
      </c>
      <c r="D34" s="400">
        <v>889915206.33000016</v>
      </c>
      <c r="E34" s="400">
        <v>153785856.75</v>
      </c>
      <c r="F34" s="400">
        <v>97134759.659999996</v>
      </c>
      <c r="G34" s="400">
        <v>89438443.140000001</v>
      </c>
      <c r="H34" s="400">
        <v>168637155.66</v>
      </c>
      <c r="I34" s="400">
        <v>87630568.75</v>
      </c>
      <c r="J34" s="400">
        <v>115134004.37</v>
      </c>
      <c r="K34" s="400">
        <v>93495726.159999996</v>
      </c>
      <c r="L34" s="400">
        <f t="shared" si="2"/>
        <v>1695171720.8200004</v>
      </c>
    </row>
    <row r="35" spans="1:12" x14ac:dyDescent="0.2">
      <c r="A35" s="399">
        <v>2017</v>
      </c>
      <c r="B35" s="138">
        <v>151433</v>
      </c>
      <c r="C35" s="400">
        <f t="shared" si="3"/>
        <v>11437.855294156494</v>
      </c>
      <c r="D35" s="400">
        <v>907051878.94999993</v>
      </c>
      <c r="E35" s="400">
        <v>158017143.95000002</v>
      </c>
      <c r="F35" s="400">
        <v>100651514.34999999</v>
      </c>
      <c r="G35" s="400">
        <v>91180153.24000001</v>
      </c>
      <c r="H35" s="400">
        <v>169654006.53</v>
      </c>
      <c r="I35" s="400">
        <v>91404994.650000006</v>
      </c>
      <c r="J35" s="400">
        <v>117053004.43000001</v>
      </c>
      <c r="K35" s="400">
        <v>97056044.659999996</v>
      </c>
      <c r="L35" s="400">
        <f t="shared" si="2"/>
        <v>1732068740.7600002</v>
      </c>
    </row>
    <row r="36" spans="1:12" x14ac:dyDescent="0.2">
      <c r="A36" s="399">
        <v>2018</v>
      </c>
      <c r="B36" s="138">
        <f>'18func'!B23</f>
        <v>152221</v>
      </c>
      <c r="C36" s="400">
        <f t="shared" ref="C36:C37" si="4">L36/B36</f>
        <v>11768.642878118</v>
      </c>
      <c r="D36" s="400">
        <f>'18func'!C23</f>
        <v>922753778.3499999</v>
      </c>
      <c r="E36" s="400">
        <f>'18func'!D23</f>
        <v>164745105.42000002</v>
      </c>
      <c r="F36" s="400">
        <f>'18func'!E23</f>
        <v>100107971.46000001</v>
      </c>
      <c r="G36" s="400">
        <f>'18func'!F23</f>
        <v>93543994.519999981</v>
      </c>
      <c r="H36" s="400">
        <f>'18func'!G23</f>
        <v>169758700.15000004</v>
      </c>
      <c r="I36" s="400">
        <f>'18func'!H23</f>
        <v>94690439.989999995</v>
      </c>
      <c r="J36" s="400">
        <f>'18func'!I23</f>
        <v>120736178.89000002</v>
      </c>
      <c r="K36" s="400">
        <f>'18func'!J23</f>
        <v>125098418.77</v>
      </c>
      <c r="L36" s="400">
        <f t="shared" si="2"/>
        <v>1791434587.5500002</v>
      </c>
    </row>
    <row r="37" spans="1:12" x14ac:dyDescent="0.2">
      <c r="A37" s="399">
        <v>2019</v>
      </c>
      <c r="B37" s="138">
        <f>'19func'!B23</f>
        <v>152628</v>
      </c>
      <c r="C37" s="400">
        <f t="shared" si="4"/>
        <v>12247.142584388186</v>
      </c>
      <c r="D37" s="400">
        <f>'19func'!C23</f>
        <v>957998674.06000006</v>
      </c>
      <c r="E37" s="400">
        <f>'19func'!D23</f>
        <v>169218311.81</v>
      </c>
      <c r="F37" s="400">
        <f>'19func'!E23</f>
        <v>103791502.02000001</v>
      </c>
      <c r="G37" s="400">
        <f>'19func'!F23</f>
        <v>97868291.969999999</v>
      </c>
      <c r="H37" s="400">
        <f>'19func'!G23</f>
        <v>176430018.08000001</v>
      </c>
      <c r="I37" s="400">
        <f>'19func'!H23</f>
        <v>99124081.210000008</v>
      </c>
      <c r="J37" s="400">
        <f>'19func'!I23</f>
        <v>122491714.81999999</v>
      </c>
      <c r="K37" s="400">
        <f>'19func'!J23</f>
        <v>142334284.40000001</v>
      </c>
      <c r="L37" s="400">
        <f t="shared" si="2"/>
        <v>1869256878.3700001</v>
      </c>
    </row>
    <row r="38" spans="1:12" x14ac:dyDescent="0.2">
      <c r="A38" s="400"/>
      <c r="B38" s="138"/>
      <c r="C38" s="138"/>
      <c r="D38" s="247"/>
      <c r="E38" s="247"/>
      <c r="F38" s="247"/>
      <c r="G38" s="247"/>
      <c r="H38" s="247"/>
      <c r="I38" s="247"/>
      <c r="J38" s="247"/>
      <c r="K38" s="247"/>
      <c r="L38" s="247"/>
    </row>
    <row r="39" spans="1:12" x14ac:dyDescent="0.2">
      <c r="A39" s="263" t="s">
        <v>247</v>
      </c>
    </row>
    <row r="40" spans="1:12" x14ac:dyDescent="0.2">
      <c r="A40" s="264" t="s">
        <v>1355</v>
      </c>
    </row>
    <row r="41" spans="1:12" ht="22.5" x14ac:dyDescent="0.2">
      <c r="A41" s="211" t="s">
        <v>310</v>
      </c>
      <c r="B41" s="166" t="s">
        <v>396</v>
      </c>
      <c r="C41" s="166" t="s">
        <v>312</v>
      </c>
      <c r="D41" s="166" t="s">
        <v>89</v>
      </c>
      <c r="E41" s="166" t="s">
        <v>90</v>
      </c>
      <c r="F41" s="166" t="s">
        <v>91</v>
      </c>
      <c r="G41" s="166" t="s">
        <v>92</v>
      </c>
      <c r="H41" s="166" t="s">
        <v>93</v>
      </c>
      <c r="I41" s="166" t="s">
        <v>106</v>
      </c>
    </row>
    <row r="42" spans="1:12" x14ac:dyDescent="0.2">
      <c r="A42" s="251">
        <v>1991</v>
      </c>
      <c r="B42" s="138">
        <f>'91obj'!B24</f>
        <v>147970</v>
      </c>
      <c r="C42" s="161">
        <f>D42/I42</f>
        <v>0.72292677094128721</v>
      </c>
      <c r="D42" s="138">
        <f>'91obj'!C24</f>
        <v>534821023.20000005</v>
      </c>
      <c r="E42" s="138">
        <f>'91obj'!D24</f>
        <v>78534137.75</v>
      </c>
      <c r="F42" s="138">
        <f>'91obj'!E24</f>
        <v>59847466.429999992</v>
      </c>
      <c r="G42" s="138">
        <f>'91obj'!F24</f>
        <v>40933726.890000001</v>
      </c>
      <c r="H42" s="138">
        <f>'91obj'!G24</f>
        <v>25663366.390000001</v>
      </c>
      <c r="I42" s="138">
        <f>'91obj'!H24</f>
        <v>739799720.65999997</v>
      </c>
      <c r="J42" s="163"/>
    </row>
    <row r="43" spans="1:12" x14ac:dyDescent="0.2">
      <c r="A43" s="251">
        <v>1992</v>
      </c>
      <c r="B43" s="138">
        <f>'92obj'!B24</f>
        <v>148468</v>
      </c>
      <c r="C43" s="161">
        <f>D43/I43</f>
        <v>0.73659607663469129</v>
      </c>
      <c r="D43" s="138">
        <f>'92obj'!C24</f>
        <v>569137826.41999996</v>
      </c>
      <c r="E43" s="138">
        <f>'92obj'!D24</f>
        <v>81335400.769999996</v>
      </c>
      <c r="F43" s="138">
        <f>'92obj'!E24</f>
        <v>62746529.589999996</v>
      </c>
      <c r="G43" s="138">
        <f>'92obj'!F24</f>
        <v>34014704.659999996</v>
      </c>
      <c r="H43" s="138">
        <f>'92obj'!G24</f>
        <v>25424862.27</v>
      </c>
      <c r="I43" s="138">
        <f>'92obj'!H24</f>
        <v>772659323.71000004</v>
      </c>
      <c r="J43" s="163"/>
    </row>
    <row r="44" spans="1:12" x14ac:dyDescent="0.2">
      <c r="A44" s="251">
        <v>1993</v>
      </c>
      <c r="B44" s="138">
        <f>'93obj'!B24</f>
        <v>151071</v>
      </c>
      <c r="C44" s="161">
        <f>D44/I44</f>
        <v>0.74388283654015708</v>
      </c>
      <c r="D44" s="138">
        <f>'93obj'!C24</f>
        <v>600479963.11000001</v>
      </c>
      <c r="E44" s="138">
        <f>'93obj'!D24</f>
        <v>82950778.790000007</v>
      </c>
      <c r="F44" s="138">
        <f>'93obj'!E24</f>
        <v>62796540.24000001</v>
      </c>
      <c r="G44" s="138">
        <f>'93obj'!F24</f>
        <v>32358219.049999997</v>
      </c>
      <c r="H44" s="138">
        <f>'93obj'!G24</f>
        <v>28638343.229999997</v>
      </c>
      <c r="I44" s="138">
        <f>'93obj'!H24</f>
        <v>807223844.41999996</v>
      </c>
      <c r="J44" s="163"/>
    </row>
    <row r="45" spans="1:12" x14ac:dyDescent="0.2">
      <c r="A45" s="251">
        <v>1994</v>
      </c>
      <c r="B45" s="138">
        <f>'94obj'!B24</f>
        <v>156950</v>
      </c>
      <c r="C45" s="161">
        <f>D45/I45</f>
        <v>0.74137135172924051</v>
      </c>
      <c r="D45" s="138">
        <f>'94obj'!C24</f>
        <v>630446251.71000004</v>
      </c>
      <c r="E45" s="138">
        <f>'94obj'!D24</f>
        <v>85213304.019999996</v>
      </c>
      <c r="F45" s="138">
        <f>'94obj'!E24</f>
        <v>66788856.219999999</v>
      </c>
      <c r="G45" s="138">
        <f>'94obj'!F24</f>
        <v>35322350.969999999</v>
      </c>
      <c r="H45" s="138">
        <f>'94obj'!G24</f>
        <v>32607728.559999995</v>
      </c>
      <c r="I45" s="138">
        <f>'94obj'!H24</f>
        <v>850378491.48000002</v>
      </c>
    </row>
    <row r="46" spans="1:12" x14ac:dyDescent="0.2">
      <c r="A46" s="251">
        <v>1995</v>
      </c>
      <c r="B46" s="138">
        <f>'95obj'!B24</f>
        <v>162569</v>
      </c>
      <c r="C46" s="161">
        <f t="shared" ref="C46:C54" si="5">D46/I46</f>
        <v>0.74962907729794692</v>
      </c>
      <c r="D46" s="138">
        <f>'95obj'!C24</f>
        <v>648373393.35000002</v>
      </c>
      <c r="E46" s="138">
        <f>'95obj'!D24</f>
        <v>87787198.310000002</v>
      </c>
      <c r="F46" s="138">
        <f>'95obj'!E24</f>
        <v>68482136.209999993</v>
      </c>
      <c r="G46" s="138">
        <f>'95obj'!F24</f>
        <v>33097747.059999999</v>
      </c>
      <c r="H46" s="138">
        <f>'95obj'!G24</f>
        <v>27185143.600000001</v>
      </c>
      <c r="I46" s="138">
        <f>'95obj'!H24</f>
        <v>864925618.53000009</v>
      </c>
    </row>
    <row r="47" spans="1:12" x14ac:dyDescent="0.2">
      <c r="A47" s="251">
        <v>1996</v>
      </c>
      <c r="B47" s="138">
        <f>'96obj'!B24</f>
        <v>163768</v>
      </c>
      <c r="C47" s="161">
        <f t="shared" si="5"/>
        <v>0.75129160586370858</v>
      </c>
      <c r="D47" s="138">
        <f>'96obj'!C24</f>
        <v>667362239.30000007</v>
      </c>
      <c r="E47" s="138">
        <f>'96obj'!D24</f>
        <v>91546399.840000004</v>
      </c>
      <c r="F47" s="138">
        <f>'96obj'!E24</f>
        <v>67658042.150000006</v>
      </c>
      <c r="G47" s="138">
        <f>'96obj'!F24</f>
        <v>34947367.229999997</v>
      </c>
      <c r="H47" s="138">
        <f>'96obj'!G24</f>
        <v>26772515.700000003</v>
      </c>
      <c r="I47" s="138">
        <f>'96obj'!H24</f>
        <v>888286564.22000003</v>
      </c>
    </row>
    <row r="48" spans="1:12" x14ac:dyDescent="0.2">
      <c r="A48">
        <v>1997</v>
      </c>
      <c r="B48" s="138">
        <f>'97obj'!B24</f>
        <v>164734</v>
      </c>
      <c r="C48" s="161">
        <f t="shared" si="5"/>
        <v>0.74763831850963436</v>
      </c>
      <c r="D48" s="138">
        <f>'97obj'!C24</f>
        <v>687850731.89999998</v>
      </c>
      <c r="E48" s="138">
        <f>'97obj'!D24</f>
        <v>96475168.239999995</v>
      </c>
      <c r="F48" s="138">
        <f>'97obj'!E24</f>
        <v>72437809.579999998</v>
      </c>
      <c r="G48" s="138">
        <f>'97obj'!F24</f>
        <v>34905681.309999995</v>
      </c>
      <c r="H48" s="138">
        <f>'97obj'!G24</f>
        <v>28362013.020000003</v>
      </c>
      <c r="I48" s="138">
        <f>'97obj'!H24</f>
        <v>920031404.04999995</v>
      </c>
    </row>
    <row r="49" spans="1:10" x14ac:dyDescent="0.2">
      <c r="A49">
        <v>1998</v>
      </c>
      <c r="B49" s="138">
        <f>'98obj'!B24</f>
        <v>163902</v>
      </c>
      <c r="C49" s="161">
        <f t="shared" si="5"/>
        <v>0.74346782072068185</v>
      </c>
      <c r="D49" s="138">
        <f>'98obj'!C24</f>
        <v>708132823.33000004</v>
      </c>
      <c r="E49" s="138">
        <f>'98obj'!D24</f>
        <v>98504839.590000004</v>
      </c>
      <c r="F49" s="138">
        <f>'98obj'!E24</f>
        <v>75406784.449999988</v>
      </c>
      <c r="G49" s="138">
        <f>'98obj'!F24</f>
        <v>39170583.949999996</v>
      </c>
      <c r="H49" s="138">
        <f>'98obj'!G24</f>
        <v>31257696.609999999</v>
      </c>
      <c r="I49" s="138">
        <f>'98obj'!H24</f>
        <v>952472727.93000007</v>
      </c>
    </row>
    <row r="50" spans="1:10" x14ac:dyDescent="0.2">
      <c r="A50">
        <v>1999</v>
      </c>
      <c r="B50" s="138">
        <f>'99obj'!B24</f>
        <v>161753</v>
      </c>
      <c r="C50" s="161">
        <f t="shared" si="5"/>
        <v>0.74082096455657498</v>
      </c>
      <c r="D50" s="138">
        <f>'99obj'!C24</f>
        <v>723530684.36999989</v>
      </c>
      <c r="E50" s="138">
        <f>'99obj'!D24</f>
        <v>103336581.3</v>
      </c>
      <c r="F50" s="138">
        <f>'99obj'!E24</f>
        <v>80230031.620000005</v>
      </c>
      <c r="G50" s="138">
        <f>'99obj'!F24</f>
        <v>38627123.920000002</v>
      </c>
      <c r="H50" s="138">
        <f>'99obj'!G24</f>
        <v>30936228.240000002</v>
      </c>
      <c r="I50" s="138">
        <f>'99obj'!H24</f>
        <v>976660649.44999993</v>
      </c>
    </row>
    <row r="51" spans="1:10" x14ac:dyDescent="0.2">
      <c r="A51">
        <v>2000</v>
      </c>
      <c r="B51" s="138">
        <f>'00obj'!B25</f>
        <v>159742</v>
      </c>
      <c r="C51" s="161">
        <f t="shared" si="5"/>
        <v>0.74753151340818491</v>
      </c>
      <c r="D51" s="138">
        <f>'00obj'!C25</f>
        <v>750503539.86999989</v>
      </c>
      <c r="E51" s="138">
        <f>'00obj'!D25</f>
        <v>107512280.36</v>
      </c>
      <c r="F51" s="138">
        <f>'00obj'!E25</f>
        <v>85129108.280000001</v>
      </c>
      <c r="G51" s="138">
        <f>'00obj'!F25</f>
        <v>30457132.050000001</v>
      </c>
      <c r="H51" s="138">
        <f>'00obj'!G25</f>
        <v>30373726.960000001</v>
      </c>
      <c r="I51" s="138">
        <f>'00obj'!H25</f>
        <v>1003975787.52</v>
      </c>
    </row>
    <row r="52" spans="1:10" x14ac:dyDescent="0.2">
      <c r="A52">
        <v>2001</v>
      </c>
      <c r="B52" s="138">
        <f>'01obj'!B25</f>
        <v>157497</v>
      </c>
      <c r="C52" s="161">
        <f t="shared" si="5"/>
        <v>0.73769560817901536</v>
      </c>
      <c r="D52" s="138">
        <f>'01obj'!C25</f>
        <v>780824947.21000004</v>
      </c>
      <c r="E52" s="138">
        <f>'01obj'!D25</f>
        <v>116460844.36999999</v>
      </c>
      <c r="F52" s="138">
        <f>'01obj'!E25</f>
        <v>94227198.949999988</v>
      </c>
      <c r="G52" s="138">
        <f>'01obj'!F25</f>
        <v>34848568.630000003</v>
      </c>
      <c r="H52" s="138">
        <f>'01obj'!G25</f>
        <v>32103393.799999997</v>
      </c>
      <c r="I52" s="138">
        <f>'01obj'!H25</f>
        <v>1058464952.9599999</v>
      </c>
    </row>
    <row r="53" spans="1:10" x14ac:dyDescent="0.2">
      <c r="A53">
        <v>2002</v>
      </c>
      <c r="B53" s="138">
        <f>'02obj'!B25</f>
        <v>154459</v>
      </c>
      <c r="C53" s="161">
        <f t="shared" si="5"/>
        <v>0.73417764260523333</v>
      </c>
      <c r="D53" s="138">
        <f>'02obj'!C25</f>
        <v>804333167.20000005</v>
      </c>
      <c r="E53" s="138">
        <f>'02obj'!D25</f>
        <v>115844690.84</v>
      </c>
      <c r="F53" s="138">
        <f>'02obj'!E25</f>
        <v>97674888</v>
      </c>
      <c r="G53" s="138">
        <f>'02obj'!F25</f>
        <v>41790197.939999998</v>
      </c>
      <c r="H53" s="138">
        <f>'02obj'!G25</f>
        <v>35913663.200000003</v>
      </c>
      <c r="I53" s="138">
        <f>'02obj'!H25</f>
        <v>1095556607.1800001</v>
      </c>
    </row>
    <row r="54" spans="1:10" x14ac:dyDescent="0.2">
      <c r="A54">
        <v>2003</v>
      </c>
      <c r="B54" s="138">
        <f>'03obj'!B25</f>
        <v>151511</v>
      </c>
      <c r="C54" s="161">
        <f t="shared" si="5"/>
        <v>0.73292250016100025</v>
      </c>
      <c r="D54" s="138">
        <f>'03obj'!C25</f>
        <v>840561787.95000005</v>
      </c>
      <c r="E54" s="138">
        <f>'03obj'!D25</f>
        <v>124273352.61</v>
      </c>
      <c r="F54" s="138">
        <f>'03obj'!E25</f>
        <v>106471816.22000001</v>
      </c>
      <c r="G54" s="138">
        <f>'03obj'!F25</f>
        <v>42399377.240000002</v>
      </c>
      <c r="H54" s="138">
        <f>'03obj'!G25</f>
        <v>33156789.660000004</v>
      </c>
      <c r="I54" s="138">
        <f>'03obj'!H25</f>
        <v>1146863123.6800001</v>
      </c>
    </row>
    <row r="55" spans="1:10" x14ac:dyDescent="0.2">
      <c r="A55">
        <v>2004</v>
      </c>
      <c r="B55" s="138">
        <f>'04obj'!B25</f>
        <v>149463</v>
      </c>
      <c r="C55" s="161">
        <f t="shared" ref="C55:C70" si="6">D55/I55</f>
        <v>0.73438546872429855</v>
      </c>
      <c r="D55" s="138">
        <f>'04obj'!C25</f>
        <v>863130742.27999985</v>
      </c>
      <c r="E55" s="138">
        <f>'04obj'!D25</f>
        <v>131891451.49000001</v>
      </c>
      <c r="F55" s="138">
        <f>'04obj'!E25</f>
        <v>106322499.58000001</v>
      </c>
      <c r="G55" s="138">
        <f>'04obj'!F25</f>
        <v>39360564.869999997</v>
      </c>
      <c r="H55" s="138">
        <f>'04obj'!G25</f>
        <v>34604955.609999999</v>
      </c>
      <c r="I55" s="138">
        <f>'04obj'!H25</f>
        <v>1175310213.8299997</v>
      </c>
    </row>
    <row r="56" spans="1:10" x14ac:dyDescent="0.2">
      <c r="A56">
        <v>2005</v>
      </c>
      <c r="B56" s="138">
        <f>'05obj'!B25</f>
        <v>147652</v>
      </c>
      <c r="C56" s="161">
        <f t="shared" si="6"/>
        <v>0.73887514991725789</v>
      </c>
      <c r="D56" s="138">
        <f>'05obj'!C25</f>
        <v>890991461.37</v>
      </c>
      <c r="E56" s="138">
        <f>'05obj'!D25</f>
        <v>135937489.51999998</v>
      </c>
      <c r="F56" s="138">
        <f>'05obj'!E25</f>
        <v>103468744.62</v>
      </c>
      <c r="G56" s="138">
        <f>'05obj'!F25</f>
        <v>38569987.019999996</v>
      </c>
      <c r="H56" s="138">
        <f>'05obj'!G25</f>
        <v>36907845.25</v>
      </c>
      <c r="I56" s="138">
        <f>'05obj'!H25</f>
        <v>1205875527.78</v>
      </c>
    </row>
    <row r="57" spans="1:10" x14ac:dyDescent="0.2">
      <c r="A57">
        <v>2006</v>
      </c>
      <c r="B57" s="138">
        <v>148899</v>
      </c>
      <c r="C57" s="239">
        <f t="shared" si="6"/>
        <v>0.7334244976505736</v>
      </c>
      <c r="D57" s="138">
        <v>931736855.98000002</v>
      </c>
      <c r="E57" s="138">
        <v>148145012.30000001</v>
      </c>
      <c r="F57" s="138">
        <v>111828181.78000002</v>
      </c>
      <c r="G57" s="138">
        <v>38368504.759999998</v>
      </c>
      <c r="H57" s="138">
        <v>40313774.540000014</v>
      </c>
      <c r="I57" s="138">
        <v>1270392329.3599999</v>
      </c>
    </row>
    <row r="58" spans="1:10" x14ac:dyDescent="0.2">
      <c r="A58" s="281">
        <v>2007</v>
      </c>
      <c r="B58" s="174">
        <f>'07obj'!B23</f>
        <v>147019</v>
      </c>
      <c r="C58" s="282">
        <f t="shared" si="6"/>
        <v>0.73499483488478146</v>
      </c>
      <c r="D58" s="174">
        <f>'07obj'!C23</f>
        <v>975920416.04000008</v>
      </c>
      <c r="E58" s="174">
        <f>'07obj'!D23</f>
        <v>152035861.35000002</v>
      </c>
      <c r="F58" s="174">
        <f>'07obj'!E23</f>
        <v>118555671.38</v>
      </c>
      <c r="G58" s="174">
        <f>'07obj'!F23</f>
        <v>40110202.299999997</v>
      </c>
      <c r="H58" s="174">
        <f>'07obj'!G23</f>
        <v>41170058.780000001</v>
      </c>
      <c r="I58" s="174">
        <f>'07obj'!H23</f>
        <v>1327792209.8500004</v>
      </c>
      <c r="J58" s="148"/>
    </row>
    <row r="59" spans="1:10" x14ac:dyDescent="0.2">
      <c r="A59" s="281">
        <v>2008</v>
      </c>
      <c r="B59" s="174">
        <f>'08obj'!B$23</f>
        <v>150157</v>
      </c>
      <c r="C59" s="282">
        <f t="shared" si="6"/>
        <v>0.72559345488978866</v>
      </c>
      <c r="D59" s="174">
        <f>'08obj'!C$23</f>
        <v>1024519778.7200001</v>
      </c>
      <c r="E59" s="174">
        <f>'08obj'!D$23</f>
        <v>161023534.97</v>
      </c>
      <c r="F59" s="174">
        <f>'08obj'!E$23</f>
        <v>121705678.73</v>
      </c>
      <c r="G59" s="174">
        <f>'08obj'!F$23</f>
        <v>57965221.079999998</v>
      </c>
      <c r="H59" s="174">
        <f>'08obj'!G$23</f>
        <v>46760731.719999999</v>
      </c>
      <c r="I59" s="174">
        <f>'08obj'!H$23</f>
        <v>1411974945.2200003</v>
      </c>
      <c r="J59" s="148"/>
    </row>
    <row r="60" spans="1:10" x14ac:dyDescent="0.2">
      <c r="A60" t="s">
        <v>25</v>
      </c>
      <c r="B60" s="138">
        <v>149748</v>
      </c>
      <c r="C60" s="282">
        <f t="shared" si="6"/>
        <v>0.72914537849727434</v>
      </c>
      <c r="D60" s="174">
        <v>1055801540.8600001</v>
      </c>
      <c r="E60" s="174">
        <v>169360366.25999999</v>
      </c>
      <c r="F60" s="174">
        <v>124971696.59999999</v>
      </c>
      <c r="G60" s="174">
        <v>49791167.980000004</v>
      </c>
      <c r="H60" s="174">
        <v>48073901.809999995</v>
      </c>
      <c r="I60" s="174">
        <v>1447998673.51</v>
      </c>
      <c r="J60" s="148"/>
    </row>
    <row r="61" spans="1:10" x14ac:dyDescent="0.2">
      <c r="A61" t="s">
        <v>26</v>
      </c>
      <c r="B61" s="138">
        <v>149748</v>
      </c>
      <c r="C61" s="282">
        <f t="shared" si="6"/>
        <v>0.7291736002028566</v>
      </c>
      <c r="D61" s="174">
        <v>1055010984.1100001</v>
      </c>
      <c r="E61" s="174">
        <v>169285727.80000001</v>
      </c>
      <c r="F61" s="174">
        <v>124842102.99000001</v>
      </c>
      <c r="G61" s="174">
        <v>49645732.109999999</v>
      </c>
      <c r="H61" s="174">
        <v>48073901.809999995</v>
      </c>
      <c r="I61" s="174">
        <v>1446858448.8200002</v>
      </c>
      <c r="J61" s="148"/>
    </row>
    <row r="62" spans="1:10" x14ac:dyDescent="0.2">
      <c r="A62" s="163" t="s">
        <v>1064</v>
      </c>
      <c r="B62" s="138">
        <v>148865</v>
      </c>
      <c r="C62" s="282">
        <f t="shared" si="6"/>
        <v>0.72140732769106874</v>
      </c>
      <c r="D62" s="174">
        <v>1106092477.0599999</v>
      </c>
      <c r="E62" s="174">
        <v>182053405.41000003</v>
      </c>
      <c r="F62" s="174">
        <v>129584575.12</v>
      </c>
      <c r="G62" s="174">
        <v>72810312.460000008</v>
      </c>
      <c r="H62" s="174">
        <v>42701871.940000005</v>
      </c>
      <c r="I62" s="174">
        <v>1533242641.99</v>
      </c>
      <c r="J62" s="148"/>
    </row>
    <row r="63" spans="1:10" x14ac:dyDescent="0.2">
      <c r="A63" s="163" t="s">
        <v>1065</v>
      </c>
      <c r="B63" s="138">
        <v>148865</v>
      </c>
      <c r="C63" s="282">
        <f t="shared" si="6"/>
        <v>0.72334515286825229</v>
      </c>
      <c r="D63" s="174">
        <v>1081802296.1299999</v>
      </c>
      <c r="E63" s="174">
        <v>178537904.81</v>
      </c>
      <c r="F63" s="174">
        <v>121933503.63999999</v>
      </c>
      <c r="G63" s="174">
        <v>70579196.800000012</v>
      </c>
      <c r="H63" s="174">
        <v>42701871.940000005</v>
      </c>
      <c r="I63" s="174">
        <v>1495554773.3200002</v>
      </c>
      <c r="J63" s="148"/>
    </row>
    <row r="64" spans="1:10" x14ac:dyDescent="0.2">
      <c r="A64" s="163" t="s">
        <v>1066</v>
      </c>
      <c r="B64" s="138">
        <v>148865</v>
      </c>
      <c r="C64" s="282">
        <f t="shared" si="6"/>
        <v>0.71950595749420265</v>
      </c>
      <c r="D64" s="174">
        <v>1057092454.99</v>
      </c>
      <c r="E64" s="174">
        <v>177767831.38</v>
      </c>
      <c r="F64" s="174">
        <v>121139982.39000002</v>
      </c>
      <c r="G64" s="174">
        <v>70489940.310000002</v>
      </c>
      <c r="H64" s="174">
        <v>42701871.940000005</v>
      </c>
      <c r="I64" s="174">
        <v>1469192081.0099998</v>
      </c>
      <c r="J64" s="148"/>
    </row>
    <row r="65" spans="1:10" x14ac:dyDescent="0.2">
      <c r="A65" s="163" t="s">
        <v>1117</v>
      </c>
      <c r="B65" s="138">
        <v>147965</v>
      </c>
      <c r="C65" s="282">
        <f t="shared" si="6"/>
        <v>0.7252466221502426</v>
      </c>
      <c r="D65" s="174">
        <v>1125523885.3200002</v>
      </c>
      <c r="E65" s="174">
        <v>187050095.72999999</v>
      </c>
      <c r="F65" s="174">
        <v>125441102.70000002</v>
      </c>
      <c r="G65" s="174">
        <v>66622398.870000005</v>
      </c>
      <c r="H65" s="174">
        <v>47281341.879999995</v>
      </c>
      <c r="I65" s="174">
        <v>1551918824.5</v>
      </c>
      <c r="J65" s="148"/>
    </row>
    <row r="66" spans="1:10" x14ac:dyDescent="0.2">
      <c r="A66" s="163" t="s">
        <v>1118</v>
      </c>
      <c r="B66" s="138">
        <v>147965</v>
      </c>
      <c r="C66" s="282">
        <f t="shared" si="6"/>
        <v>0.72654490367439561</v>
      </c>
      <c r="D66" s="174">
        <v>1104617603.71</v>
      </c>
      <c r="E66" s="174">
        <v>183795219.16</v>
      </c>
      <c r="F66" s="174">
        <v>120565759.91</v>
      </c>
      <c r="G66" s="174">
        <v>64111183.019999996</v>
      </c>
      <c r="H66" s="174">
        <v>47280961.629999995</v>
      </c>
      <c r="I66" s="174">
        <v>1520370727.4299998</v>
      </c>
      <c r="J66" s="148"/>
    </row>
    <row r="67" spans="1:10" x14ac:dyDescent="0.2">
      <c r="A67" s="163" t="s">
        <v>1119</v>
      </c>
      <c r="B67" s="138">
        <v>147965</v>
      </c>
      <c r="C67" s="282">
        <f t="shared" si="6"/>
        <v>0.71403033193445531</v>
      </c>
      <c r="D67" s="174">
        <v>1035632814.4000001</v>
      </c>
      <c r="E67" s="174">
        <v>183599732.87</v>
      </c>
      <c r="F67" s="174">
        <v>119906894.79999998</v>
      </c>
      <c r="G67" s="174">
        <v>63984107.259999998</v>
      </c>
      <c r="H67" s="174">
        <v>47280961.629999995</v>
      </c>
      <c r="I67" s="174">
        <v>1450404510.96</v>
      </c>
      <c r="J67" s="148"/>
    </row>
    <row r="68" spans="1:10" x14ac:dyDescent="0.2">
      <c r="A68" s="163">
        <v>2012</v>
      </c>
      <c r="B68" s="138">
        <v>147525</v>
      </c>
      <c r="C68" s="282">
        <f t="shared" si="6"/>
        <v>0.72584478204311087</v>
      </c>
      <c r="D68" s="174">
        <v>1113660136</v>
      </c>
      <c r="E68" s="174">
        <v>184897022</v>
      </c>
      <c r="F68" s="174">
        <v>130971903</v>
      </c>
      <c r="G68" s="174">
        <v>57170966</v>
      </c>
      <c r="H68" s="174">
        <v>47595133</v>
      </c>
      <c r="I68" s="174">
        <v>1534295160</v>
      </c>
      <c r="J68" s="148"/>
    </row>
    <row r="69" spans="1:10" x14ac:dyDescent="0.2">
      <c r="A69" s="399">
        <v>2013</v>
      </c>
      <c r="B69" s="138">
        <f>B31</f>
        <v>147705</v>
      </c>
      <c r="C69" s="402">
        <f t="shared" si="6"/>
        <v>0.73070561310352067</v>
      </c>
      <c r="D69" s="401">
        <v>1137108571</v>
      </c>
      <c r="E69" s="401">
        <v>189823601</v>
      </c>
      <c r="F69" s="401">
        <v>128248120</v>
      </c>
      <c r="G69" s="401">
        <v>52953903</v>
      </c>
      <c r="H69" s="401">
        <v>48044587</v>
      </c>
      <c r="I69" s="401">
        <v>1556178782</v>
      </c>
      <c r="J69" s="148"/>
    </row>
    <row r="70" spans="1:10" x14ac:dyDescent="0.2">
      <c r="A70" s="399">
        <v>2014</v>
      </c>
      <c r="B70" s="138">
        <f>B32</f>
        <v>148567</v>
      </c>
      <c r="C70" s="402">
        <f t="shared" si="6"/>
        <v>0.72303766121779345</v>
      </c>
      <c r="D70" s="269">
        <v>1168091244.6499999</v>
      </c>
      <c r="E70" s="269">
        <v>202739406.05999997</v>
      </c>
      <c r="F70" s="269">
        <v>134637517.82999998</v>
      </c>
      <c r="G70" s="269">
        <v>60526342.919999987</v>
      </c>
      <c r="H70" s="269">
        <v>49538547.609999999</v>
      </c>
      <c r="I70" s="269">
        <f>SUM(D70:H70)</f>
        <v>1615533059.0699997</v>
      </c>
    </row>
    <row r="71" spans="1:10" x14ac:dyDescent="0.2">
      <c r="A71" s="399">
        <v>2015</v>
      </c>
      <c r="B71" s="400">
        <f>B33</f>
        <v>149410</v>
      </c>
      <c r="C71" s="402">
        <f t="shared" ref="C71:C72" si="7">D71/I71</f>
        <v>0.72059441289739501</v>
      </c>
      <c r="D71" s="269">
        <v>1189149664.9900002</v>
      </c>
      <c r="E71" s="269">
        <v>207649706.88</v>
      </c>
      <c r="F71" s="269">
        <v>135044554.73000002</v>
      </c>
      <c r="G71" s="269">
        <v>60584434.310000002</v>
      </c>
      <c r="H71" s="269">
        <v>57806006.309999995</v>
      </c>
      <c r="I71" s="269">
        <f t="shared" ref="I71:I73" si="8">SUM(D71:H71)</f>
        <v>1650234367.2200003</v>
      </c>
    </row>
    <row r="72" spans="1:10" x14ac:dyDescent="0.2">
      <c r="A72" s="399">
        <v>2016</v>
      </c>
      <c r="B72" s="400">
        <f>B34</f>
        <v>150187</v>
      </c>
      <c r="C72" s="402">
        <f t="shared" si="7"/>
        <v>0.72296478499368122</v>
      </c>
      <c r="D72" s="269">
        <v>1225549458.6700001</v>
      </c>
      <c r="E72" s="269">
        <v>213267684.03999999</v>
      </c>
      <c r="F72" s="269">
        <v>136280950.01999998</v>
      </c>
      <c r="G72" s="269">
        <v>58525038.400000006</v>
      </c>
      <c r="H72" s="269">
        <v>61548589.689999998</v>
      </c>
      <c r="I72" s="269">
        <f t="shared" si="8"/>
        <v>1695171720.8200002</v>
      </c>
    </row>
    <row r="73" spans="1:10" x14ac:dyDescent="0.2">
      <c r="A73" s="446">
        <v>2017</v>
      </c>
      <c r="B73" s="400">
        <f>B35</f>
        <v>151433</v>
      </c>
      <c r="C73" s="402">
        <f t="shared" ref="C73" si="9">D73/I73</f>
        <v>0.72296734554036457</v>
      </c>
      <c r="D73" s="269">
        <v>1225549724.9899998</v>
      </c>
      <c r="E73" s="269">
        <v>213250633.55000001</v>
      </c>
      <c r="F73" s="269">
        <v>136276804.25</v>
      </c>
      <c r="G73" s="269">
        <v>58549759.490000002</v>
      </c>
      <c r="H73" s="269">
        <v>61539163.089999996</v>
      </c>
      <c r="I73" s="269">
        <f t="shared" si="8"/>
        <v>1695166085.3699996</v>
      </c>
    </row>
    <row r="74" spans="1:10" x14ac:dyDescent="0.2">
      <c r="A74" s="446">
        <v>2018</v>
      </c>
      <c r="B74" s="400">
        <f>'18obj'!B23</f>
        <v>152221</v>
      </c>
      <c r="C74" s="402">
        <f t="shared" ref="C74" si="10">D74/I74</f>
        <v>0.72057717563408996</v>
      </c>
      <c r="D74" s="269">
        <f>'18obj'!C23</f>
        <v>1290866875.4299998</v>
      </c>
      <c r="E74" s="269">
        <f>'18obj'!D23</f>
        <v>220029067.48999998</v>
      </c>
      <c r="F74" s="269">
        <f>'18obj'!E23</f>
        <v>132517798.39999999</v>
      </c>
      <c r="G74" s="269">
        <f>'18obj'!F23</f>
        <v>49780416.890000001</v>
      </c>
      <c r="H74" s="269">
        <f>'18obj'!G23</f>
        <v>98240429.340000004</v>
      </c>
      <c r="I74" s="269">
        <f t="shared" ref="I74" si="11">SUM(D74:H74)</f>
        <v>1791434587.55</v>
      </c>
    </row>
    <row r="75" spans="1:10" x14ac:dyDescent="0.2">
      <c r="A75" s="446">
        <v>2019</v>
      </c>
      <c r="B75" s="400">
        <f>'19obj'!B23</f>
        <v>152628</v>
      </c>
      <c r="C75" s="402">
        <f t="shared" ref="C75" si="12">D75/I75</f>
        <v>0.71189920324401623</v>
      </c>
      <c r="D75" s="269">
        <f>'19obj'!C23</f>
        <v>1330722482.3699999</v>
      </c>
      <c r="E75" s="269">
        <f>'19obj'!D23</f>
        <v>228284718.71000001</v>
      </c>
      <c r="F75" s="269">
        <f>'19obj'!E23</f>
        <v>140672178.09999996</v>
      </c>
      <c r="G75" s="269">
        <f>'19obj'!F23</f>
        <v>52745182.640000001</v>
      </c>
      <c r="H75" s="269">
        <f>'19obj'!G23</f>
        <v>116832316.55000001</v>
      </c>
      <c r="I75" s="269">
        <f t="shared" ref="I75" si="13">SUM(D75:H75)</f>
        <v>1869256878.3699999</v>
      </c>
    </row>
    <row r="76" spans="1:10" x14ac:dyDescent="0.2">
      <c r="A76" s="446"/>
      <c r="B76" s="400"/>
      <c r="C76" s="402"/>
      <c r="D76" s="269"/>
      <c r="E76" s="269"/>
      <c r="F76" s="269"/>
      <c r="G76" s="269"/>
      <c r="H76" s="269"/>
      <c r="I76" s="269"/>
    </row>
    <row r="77" spans="1:10" s="251" customFormat="1" x14ac:dyDescent="0.2">
      <c r="A77" s="399"/>
      <c r="B77" s="269"/>
      <c r="C77" s="402"/>
      <c r="D77" s="269"/>
      <c r="E77" s="269"/>
      <c r="F77" s="269"/>
      <c r="G77" s="269"/>
      <c r="H77" s="269"/>
      <c r="I77" s="269"/>
    </row>
    <row r="78" spans="1:10" ht="14.25" x14ac:dyDescent="0.2">
      <c r="A78" s="165" t="s">
        <v>430</v>
      </c>
    </row>
    <row r="79" spans="1:10" x14ac:dyDescent="0.2">
      <c r="A79" s="163" t="s">
        <v>429</v>
      </c>
    </row>
    <row r="80" spans="1:10" x14ac:dyDescent="0.2">
      <c r="A80" s="163" t="s">
        <v>427</v>
      </c>
    </row>
    <row r="81" spans="1:12" x14ac:dyDescent="0.2">
      <c r="A81" s="163" t="s">
        <v>426</v>
      </c>
    </row>
    <row r="86" spans="1:12" x14ac:dyDescent="0.2">
      <c r="A86" s="263" t="s">
        <v>247</v>
      </c>
      <c r="B86" s="251"/>
      <c r="C86" s="251"/>
      <c r="D86" s="251"/>
      <c r="E86" s="251"/>
      <c r="F86" s="251"/>
      <c r="G86" s="251"/>
      <c r="H86" s="251"/>
      <c r="I86" s="251"/>
      <c r="J86" s="251"/>
      <c r="K86" s="251"/>
      <c r="L86" s="251"/>
    </row>
    <row r="87" spans="1:12" x14ac:dyDescent="0.2">
      <c r="A87" s="264" t="str">
        <f>A2</f>
        <v>Expenditures by Function FY1991-2019  -  School Profile Definition a</v>
      </c>
      <c r="B87" s="251"/>
      <c r="C87" s="251"/>
      <c r="D87" s="251"/>
      <c r="E87" s="251"/>
      <c r="F87" s="251"/>
      <c r="G87" s="251"/>
      <c r="H87" s="251"/>
      <c r="I87" s="251"/>
      <c r="J87" s="251"/>
      <c r="K87" s="251"/>
      <c r="L87" s="251"/>
    </row>
    <row r="88" spans="1:12" ht="22.5" x14ac:dyDescent="0.2">
      <c r="A88" s="211" t="s">
        <v>310</v>
      </c>
      <c r="B88" s="211" t="s">
        <v>396</v>
      </c>
      <c r="C88" s="211" t="s">
        <v>311</v>
      </c>
      <c r="D88" s="211" t="s">
        <v>94</v>
      </c>
      <c r="E88" s="211" t="s">
        <v>95</v>
      </c>
      <c r="F88" s="211" t="s">
        <v>96</v>
      </c>
      <c r="G88" s="211" t="s">
        <v>97</v>
      </c>
      <c r="H88" s="211" t="s">
        <v>98</v>
      </c>
      <c r="I88" s="211" t="s">
        <v>99</v>
      </c>
      <c r="J88" s="211" t="s">
        <v>93</v>
      </c>
      <c r="K88" s="211" t="s">
        <v>115</v>
      </c>
      <c r="L88" s="211" t="s">
        <v>113</v>
      </c>
    </row>
    <row r="89" spans="1:12" x14ac:dyDescent="0.2">
      <c r="A89" s="251">
        <v>1991</v>
      </c>
      <c r="B89" s="400">
        <v>147970</v>
      </c>
      <c r="C89" s="403">
        <f>D89/L89</f>
        <v>0.55048992402521679</v>
      </c>
      <c r="D89" s="400">
        <f>D4/$B$4</f>
        <v>2752.2625668716632</v>
      </c>
      <c r="E89" s="400">
        <f t="shared" ref="E89:L89" si="14">E4/$B$4</f>
        <v>303.04976610123668</v>
      </c>
      <c r="F89" s="400">
        <f t="shared" si="14"/>
        <v>280.12092201121845</v>
      </c>
      <c r="G89" s="400">
        <f t="shared" si="14"/>
        <v>255.48618240183819</v>
      </c>
      <c r="H89" s="400">
        <f t="shared" si="14"/>
        <v>521.18732175440971</v>
      </c>
      <c r="I89" s="400">
        <f t="shared" si="14"/>
        <v>244.52209028857197</v>
      </c>
      <c r="J89" s="400">
        <f t="shared" si="14"/>
        <v>320.85524018382102</v>
      </c>
      <c r="K89" s="400">
        <f t="shared" si="14"/>
        <v>322.17611623977837</v>
      </c>
      <c r="L89" s="400">
        <f t="shared" si="14"/>
        <v>4999.6602058525377</v>
      </c>
    </row>
    <row r="90" spans="1:12" x14ac:dyDescent="0.2">
      <c r="A90" s="251">
        <v>1992</v>
      </c>
      <c r="B90" s="400">
        <v>148468</v>
      </c>
      <c r="C90" s="403">
        <f t="shared" ref="C90:C104" si="15">D90/L90</f>
        <v>0.56075041769976441</v>
      </c>
      <c r="D90" s="400">
        <f>D5/$B$5</f>
        <v>2918.2654747824445</v>
      </c>
      <c r="E90" s="400">
        <f t="shared" ref="E90:L90" si="16">E5/$B$5</f>
        <v>323.27449995958722</v>
      </c>
      <c r="F90" s="400">
        <f t="shared" si="16"/>
        <v>295.90887059837814</v>
      </c>
      <c r="G90" s="400">
        <f t="shared" si="16"/>
        <v>270.45654329552497</v>
      </c>
      <c r="H90" s="400">
        <f t="shared" si="16"/>
        <v>543.45402322385974</v>
      </c>
      <c r="I90" s="400">
        <f t="shared" si="16"/>
        <v>251.53460752485384</v>
      </c>
      <c r="J90" s="400">
        <f t="shared" si="16"/>
        <v>326.0689964840908</v>
      </c>
      <c r="K90" s="400">
        <f t="shared" si="16"/>
        <v>275.25151999083977</v>
      </c>
      <c r="L90" s="400">
        <f t="shared" si="16"/>
        <v>5204.214535859579</v>
      </c>
    </row>
    <row r="91" spans="1:12" x14ac:dyDescent="0.2">
      <c r="A91" s="251">
        <v>1993</v>
      </c>
      <c r="B91" s="400">
        <v>151071</v>
      </c>
      <c r="C91" s="403">
        <f t="shared" si="15"/>
        <v>0.55959252933684556</v>
      </c>
      <c r="D91" s="400">
        <f>D6/$B$6</f>
        <v>2990.0936171733824</v>
      </c>
      <c r="E91" s="400">
        <f t="shared" ref="E91:L91" si="17">E6/$B$6</f>
        <v>353.12521158925273</v>
      </c>
      <c r="F91" s="400">
        <f t="shared" si="17"/>
        <v>299.74513870961334</v>
      </c>
      <c r="G91" s="400">
        <f t="shared" si="17"/>
        <v>275.32193041682388</v>
      </c>
      <c r="H91" s="400">
        <f t="shared" si="17"/>
        <v>552.31469885020954</v>
      </c>
      <c r="I91" s="400">
        <f t="shared" si="17"/>
        <v>270.74427408304706</v>
      </c>
      <c r="J91" s="400">
        <f t="shared" si="17"/>
        <v>325.79556341058179</v>
      </c>
      <c r="K91" s="400">
        <f t="shared" si="17"/>
        <v>276.20040828484622</v>
      </c>
      <c r="L91" s="400">
        <f t="shared" si="17"/>
        <v>5343.3408425177558</v>
      </c>
    </row>
    <row r="92" spans="1:12" x14ac:dyDescent="0.2">
      <c r="A92" s="251">
        <v>1994</v>
      </c>
      <c r="B92" s="400">
        <v>156950</v>
      </c>
      <c r="C92" s="403">
        <f t="shared" si="15"/>
        <v>0.56141520075267359</v>
      </c>
      <c r="D92" s="400">
        <f>D7/$B$7</f>
        <v>3041.8312297546986</v>
      </c>
      <c r="E92" s="400">
        <f t="shared" ref="E92:L92" si="18">E7/$B$7</f>
        <v>367.63443822873523</v>
      </c>
      <c r="F92" s="400">
        <f t="shared" si="18"/>
        <v>296.8556862695126</v>
      </c>
      <c r="G92" s="400">
        <f t="shared" si="18"/>
        <v>274.30605906339599</v>
      </c>
      <c r="H92" s="400">
        <f t="shared" si="18"/>
        <v>536.70068996495695</v>
      </c>
      <c r="I92" s="400">
        <f t="shared" si="18"/>
        <v>258.84652634597006</v>
      </c>
      <c r="J92" s="400">
        <f t="shared" si="18"/>
        <v>343.55621388977386</v>
      </c>
      <c r="K92" s="400">
        <f t="shared" si="18"/>
        <v>298.41819426568975</v>
      </c>
      <c r="L92" s="400">
        <f t="shared" si="18"/>
        <v>5418.1490377827331</v>
      </c>
    </row>
    <row r="93" spans="1:12" x14ac:dyDescent="0.2">
      <c r="A93" s="251">
        <v>1995</v>
      </c>
      <c r="B93" s="400">
        <v>162569</v>
      </c>
      <c r="C93" s="403">
        <f t="shared" si="15"/>
        <v>0.56886213052196011</v>
      </c>
      <c r="D93" s="400">
        <f>D8/$B$8</f>
        <v>3026.5513726479217</v>
      </c>
      <c r="E93" s="400">
        <f t="shared" ref="E93:L93" si="19">E8/$B$8</f>
        <v>375.86300438582998</v>
      </c>
      <c r="F93" s="400">
        <f t="shared" si="19"/>
        <v>289.95833996641431</v>
      </c>
      <c r="G93" s="400">
        <f t="shared" si="19"/>
        <v>267.853919566461</v>
      </c>
      <c r="H93" s="400">
        <f t="shared" si="19"/>
        <v>532.18337930355722</v>
      </c>
      <c r="I93" s="400">
        <f t="shared" si="19"/>
        <v>261.18501713118735</v>
      </c>
      <c r="J93" s="400">
        <f t="shared" si="19"/>
        <v>329.21026056628261</v>
      </c>
      <c r="K93" s="400">
        <f t="shared" si="19"/>
        <v>237.55479064274249</v>
      </c>
      <c r="L93" s="400">
        <f t="shared" si="19"/>
        <v>5320.360084210397</v>
      </c>
    </row>
    <row r="94" spans="1:12" x14ac:dyDescent="0.2">
      <c r="A94" s="251">
        <v>1996</v>
      </c>
      <c r="B94" s="400">
        <v>163768</v>
      </c>
      <c r="C94" s="403">
        <f t="shared" si="15"/>
        <v>0.56876968839335762</v>
      </c>
      <c r="D94" s="400">
        <f>D9/$B$9</f>
        <v>3085.027022067804</v>
      </c>
      <c r="E94" s="400">
        <f t="shared" ref="E94:K94" si="20">E9/$B$9</f>
        <v>389.23777233647598</v>
      </c>
      <c r="F94" s="400">
        <f t="shared" si="20"/>
        <v>291.83617867959555</v>
      </c>
      <c r="G94" s="400">
        <f t="shared" si="20"/>
        <v>278.99114375213725</v>
      </c>
      <c r="H94" s="400">
        <f t="shared" si="20"/>
        <v>543.02491316984992</v>
      </c>
      <c r="I94" s="400">
        <f t="shared" si="20"/>
        <v>265.43158687899955</v>
      </c>
      <c r="J94" s="400">
        <f t="shared" si="20"/>
        <v>335.58268764349566</v>
      </c>
      <c r="K94" s="400">
        <f t="shared" si="20"/>
        <v>234.90426737824237</v>
      </c>
      <c r="L94" s="400">
        <f>L9/$B$9</f>
        <v>5424.0355719066001</v>
      </c>
    </row>
    <row r="95" spans="1:12" x14ac:dyDescent="0.2">
      <c r="A95" s="251">
        <v>1997</v>
      </c>
      <c r="B95" s="400">
        <v>164734</v>
      </c>
      <c r="C95" s="403">
        <f t="shared" si="15"/>
        <v>0.56369191017507414</v>
      </c>
      <c r="D95" s="400">
        <f>D10/$B$10</f>
        <v>3148.1919917564078</v>
      </c>
      <c r="E95" s="400">
        <f t="shared" ref="E95:L95" si="21">E10/$B$10</f>
        <v>405.06649404494516</v>
      </c>
      <c r="F95" s="400">
        <f t="shared" si="21"/>
        <v>300.7302105212039</v>
      </c>
      <c r="G95" s="400">
        <f t="shared" si="21"/>
        <v>288.43894690834918</v>
      </c>
      <c r="H95" s="400">
        <f t="shared" si="21"/>
        <v>555.44935411026268</v>
      </c>
      <c r="I95" s="400">
        <f t="shared" si="21"/>
        <v>278.11448492721598</v>
      </c>
      <c r="J95" s="400">
        <f t="shared" si="21"/>
        <v>353.45304078089526</v>
      </c>
      <c r="K95" s="400">
        <f t="shared" si="21"/>
        <v>255.50699910158195</v>
      </c>
      <c r="L95" s="400">
        <f t="shared" si="21"/>
        <v>5584.9515221508627</v>
      </c>
    </row>
    <row r="96" spans="1:12" x14ac:dyDescent="0.2">
      <c r="A96" s="251">
        <v>1998</v>
      </c>
      <c r="B96" s="400">
        <v>163902</v>
      </c>
      <c r="C96" s="403">
        <f t="shared" si="15"/>
        <v>0.56460800800957167</v>
      </c>
      <c r="D96" s="400">
        <f>D11/$B$11</f>
        <v>3281.0687459579508</v>
      </c>
      <c r="E96" s="400">
        <f t="shared" ref="E96:L96" si="22">E11/$B$11</f>
        <v>434.94040310673444</v>
      </c>
      <c r="F96" s="400">
        <f t="shared" si="22"/>
        <v>308.59086521213891</v>
      </c>
      <c r="G96" s="400">
        <f t="shared" si="22"/>
        <v>297.5108581957511</v>
      </c>
      <c r="H96" s="400">
        <f t="shared" si="22"/>
        <v>562.17066942441215</v>
      </c>
      <c r="I96" s="400">
        <f t="shared" si="22"/>
        <v>284.38402008517284</v>
      </c>
      <c r="J96" s="400">
        <f t="shared" si="22"/>
        <v>366.09397511927858</v>
      </c>
      <c r="K96" s="400">
        <f t="shared" si="22"/>
        <v>276.47356517919246</v>
      </c>
      <c r="L96" s="400">
        <f t="shared" si="22"/>
        <v>5811.2331022806311</v>
      </c>
    </row>
    <row r="97" spans="1:12" x14ac:dyDescent="0.2">
      <c r="A97" s="251">
        <v>1999</v>
      </c>
      <c r="B97" s="400">
        <v>161753</v>
      </c>
      <c r="C97" s="403">
        <f t="shared" si="15"/>
        <v>0.56241379715598006</v>
      </c>
      <c r="D97" s="400">
        <f>D12/$B$12</f>
        <v>3395.8407225213759</v>
      </c>
      <c r="E97" s="400">
        <f t="shared" ref="E97:L97" si="23">E12/$B$12</f>
        <v>459.95579809957161</v>
      </c>
      <c r="F97" s="400">
        <f t="shared" si="23"/>
        <v>314.00916372493862</v>
      </c>
      <c r="G97" s="400">
        <f t="shared" si="23"/>
        <v>307.06597676704604</v>
      </c>
      <c r="H97" s="400">
        <f t="shared" si="23"/>
        <v>592.99817616983921</v>
      </c>
      <c r="I97" s="400">
        <f t="shared" si="23"/>
        <v>291.79034954529436</v>
      </c>
      <c r="J97" s="400">
        <f t="shared" si="23"/>
        <v>380.70914134513743</v>
      </c>
      <c r="K97" s="400">
        <f t="shared" si="23"/>
        <v>295.60616192589941</v>
      </c>
      <c r="L97" s="400">
        <f t="shared" si="23"/>
        <v>6037.975490099102</v>
      </c>
    </row>
    <row r="98" spans="1:12" x14ac:dyDescent="0.2">
      <c r="A98" s="251">
        <v>2000</v>
      </c>
      <c r="B98" s="400">
        <v>159742</v>
      </c>
      <c r="C98" s="403">
        <f t="shared" si="15"/>
        <v>0.56683102339125213</v>
      </c>
      <c r="D98" s="400">
        <f>D13/$B$13</f>
        <v>3562.5234634598282</v>
      </c>
      <c r="E98" s="400">
        <f t="shared" ref="E98:L98" si="24">E13/$B$13</f>
        <v>486.32321230484155</v>
      </c>
      <c r="F98" s="400">
        <f t="shared" si="24"/>
        <v>322.71034261496663</v>
      </c>
      <c r="G98" s="400">
        <f t="shared" si="24"/>
        <v>324.56163883011357</v>
      </c>
      <c r="H98" s="400">
        <f t="shared" si="24"/>
        <v>627.11603892526705</v>
      </c>
      <c r="I98" s="400">
        <f t="shared" si="24"/>
        <v>306.03012851973807</v>
      </c>
      <c r="J98" s="400">
        <f t="shared" si="24"/>
        <v>392.74734465575744</v>
      </c>
      <c r="K98" s="400">
        <f t="shared" si="24"/>
        <v>262.97103811145473</v>
      </c>
      <c r="L98" s="400">
        <f t="shared" si="24"/>
        <v>6284.9832074219676</v>
      </c>
    </row>
    <row r="99" spans="1:12" x14ac:dyDescent="0.2">
      <c r="A99" s="251">
        <v>2001</v>
      </c>
      <c r="B99" s="400">
        <v>157497</v>
      </c>
      <c r="C99" s="403">
        <f t="shared" si="15"/>
        <v>0.55475207291269679</v>
      </c>
      <c r="D99" s="400">
        <f>D14/$B$14</f>
        <v>3728.2337235629884</v>
      </c>
      <c r="E99" s="400">
        <f t="shared" ref="E99:L99" si="25">E14/$B$14</f>
        <v>529.79830472961407</v>
      </c>
      <c r="F99" s="400">
        <f t="shared" si="25"/>
        <v>362.27963916773024</v>
      </c>
      <c r="G99" s="400">
        <f t="shared" si="25"/>
        <v>342.06723416953969</v>
      </c>
      <c r="H99" s="400">
        <f t="shared" si="25"/>
        <v>689.53348647910752</v>
      </c>
      <c r="I99" s="400">
        <f t="shared" si="25"/>
        <v>337.99899686978171</v>
      </c>
      <c r="J99" s="400">
        <f t="shared" si="25"/>
        <v>422.32878372286456</v>
      </c>
      <c r="K99" s="400">
        <f t="shared" si="25"/>
        <v>308.30024133793023</v>
      </c>
      <c r="L99" s="400">
        <f t="shared" si="25"/>
        <v>6720.5404100395554</v>
      </c>
    </row>
    <row r="100" spans="1:12" x14ac:dyDescent="0.2">
      <c r="A100" s="251">
        <v>2002</v>
      </c>
      <c r="B100" s="400">
        <v>154459</v>
      </c>
      <c r="C100" s="403">
        <f t="shared" si="15"/>
        <v>0.55156594673406778</v>
      </c>
      <c r="D100" s="400">
        <f>D15/$B$15</f>
        <v>3912.1819851222654</v>
      </c>
      <c r="E100" s="400">
        <f t="shared" ref="E100:L100" si="26">E15/$B$15</f>
        <v>552.16993881871565</v>
      </c>
      <c r="F100" s="400">
        <f t="shared" si="26"/>
        <v>376.41885853203769</v>
      </c>
      <c r="G100" s="400">
        <f t="shared" si="26"/>
        <v>365.56813367948769</v>
      </c>
      <c r="H100" s="400">
        <f t="shared" si="26"/>
        <v>703.21921338348704</v>
      </c>
      <c r="I100" s="400">
        <f t="shared" si="26"/>
        <v>349.42423704672439</v>
      </c>
      <c r="J100" s="400">
        <f t="shared" si="26"/>
        <v>442.90965796748651</v>
      </c>
      <c r="K100" s="400">
        <f t="shared" si="26"/>
        <v>390.97150026867973</v>
      </c>
      <c r="L100" s="400">
        <f t="shared" si="26"/>
        <v>7092.8635248188848</v>
      </c>
    </row>
    <row r="101" spans="1:12" x14ac:dyDescent="0.2">
      <c r="A101" s="251">
        <v>2003</v>
      </c>
      <c r="B101" s="400">
        <v>151511</v>
      </c>
      <c r="C101" s="403">
        <f t="shared" si="15"/>
        <v>0.55084555386425571</v>
      </c>
      <c r="D101" s="400">
        <f>D16/$B$16</f>
        <v>4169.627634759192</v>
      </c>
      <c r="E101" s="400">
        <f t="shared" ref="E101:L101" si="27">E16/$B$16</f>
        <v>584.37727346529289</v>
      </c>
      <c r="F101" s="400">
        <f t="shared" si="27"/>
        <v>430.24353908297081</v>
      </c>
      <c r="G101" s="400">
        <f t="shared" si="27"/>
        <v>399.87791388084031</v>
      </c>
      <c r="H101" s="400">
        <f t="shared" si="27"/>
        <v>757.12136432338241</v>
      </c>
      <c r="I101" s="400">
        <f t="shared" si="27"/>
        <v>371.87285378619379</v>
      </c>
      <c r="J101" s="400">
        <f t="shared" si="27"/>
        <v>467.15808264746448</v>
      </c>
      <c r="K101" s="400">
        <f t="shared" si="27"/>
        <v>389.22535875282983</v>
      </c>
      <c r="L101" s="400">
        <f t="shared" si="27"/>
        <v>7569.5040206981657</v>
      </c>
    </row>
    <row r="102" spans="1:12" x14ac:dyDescent="0.2">
      <c r="A102" s="251">
        <v>2004</v>
      </c>
      <c r="B102" s="400">
        <v>149463</v>
      </c>
      <c r="C102" s="403">
        <f t="shared" si="15"/>
        <v>0.54952214893445317</v>
      </c>
      <c r="D102" s="400">
        <f t="shared" ref="D102:L102" si="28">D17/$B17</f>
        <v>4321.1811972862843</v>
      </c>
      <c r="E102" s="400">
        <f t="shared" si="28"/>
        <v>638.20080949800285</v>
      </c>
      <c r="F102" s="400">
        <f t="shared" si="28"/>
        <v>438.51554230812974</v>
      </c>
      <c r="G102" s="400">
        <f t="shared" si="28"/>
        <v>413.67502505636838</v>
      </c>
      <c r="H102" s="400">
        <f t="shared" si="28"/>
        <v>781.38345436663246</v>
      </c>
      <c r="I102" s="400">
        <f t="shared" si="28"/>
        <v>394.68532600041482</v>
      </c>
      <c r="J102" s="400">
        <f t="shared" si="28"/>
        <v>488.54767668252339</v>
      </c>
      <c r="K102" s="400">
        <f t="shared" si="28"/>
        <v>387.33604356931147</v>
      </c>
      <c r="L102" s="400">
        <f t="shared" si="28"/>
        <v>7863.5250747676664</v>
      </c>
    </row>
    <row r="103" spans="1:12" x14ac:dyDescent="0.2">
      <c r="A103" s="251">
        <v>2005</v>
      </c>
      <c r="B103" s="400">
        <v>147652</v>
      </c>
      <c r="C103" s="403">
        <f t="shared" si="15"/>
        <v>0.54968419360852194</v>
      </c>
      <c r="D103" s="400">
        <f>D18/$B18</f>
        <v>4489.2769287242982</v>
      </c>
      <c r="E103" s="400">
        <f t="shared" ref="E103:K103" si="29">E18/$B18</f>
        <v>672.2825421938071</v>
      </c>
      <c r="F103" s="400">
        <f t="shared" si="29"/>
        <v>435.86486827134075</v>
      </c>
      <c r="G103" s="400">
        <f t="shared" si="29"/>
        <v>439.3121434860347</v>
      </c>
      <c r="H103" s="400">
        <f t="shared" si="29"/>
        <v>808.08039972367453</v>
      </c>
      <c r="I103" s="400">
        <f t="shared" si="29"/>
        <v>419.4666251727034</v>
      </c>
      <c r="J103" s="400">
        <f t="shared" si="29"/>
        <v>510.19992218188713</v>
      </c>
      <c r="K103" s="400">
        <f t="shared" si="29"/>
        <v>392.52770304499768</v>
      </c>
      <c r="L103" s="400">
        <f>L18/$B18</f>
        <v>8167.0111327987424</v>
      </c>
    </row>
    <row r="104" spans="1:12" x14ac:dyDescent="0.2">
      <c r="A104" s="251">
        <v>2006</v>
      </c>
      <c r="B104" s="400">
        <v>148899</v>
      </c>
      <c r="C104" s="403">
        <f t="shared" si="15"/>
        <v>0.54499214888899339</v>
      </c>
      <c r="D104" s="400">
        <f>D19/$B19</f>
        <v>4649.821996856931</v>
      </c>
      <c r="E104" s="400">
        <f t="shared" ref="E104:K104" si="30">E19/$B19</f>
        <v>712.7330751046012</v>
      </c>
      <c r="F104" s="400">
        <f t="shared" si="30"/>
        <v>459.07547451628284</v>
      </c>
      <c r="G104" s="400">
        <f t="shared" si="30"/>
        <v>449.91484509634051</v>
      </c>
      <c r="H104" s="400">
        <f t="shared" si="30"/>
        <v>872.06325213735488</v>
      </c>
      <c r="I104" s="400">
        <f t="shared" si="30"/>
        <v>444.78910261318077</v>
      </c>
      <c r="J104" s="400">
        <f t="shared" si="30"/>
        <v>532.38978696969082</v>
      </c>
      <c r="K104" s="400">
        <f t="shared" si="30"/>
        <v>411.11885533146631</v>
      </c>
      <c r="L104" s="400">
        <f>L19/$B19</f>
        <v>8531.9063886258464</v>
      </c>
    </row>
    <row r="105" spans="1:12" x14ac:dyDescent="0.2">
      <c r="A105" s="251">
        <v>2007</v>
      </c>
      <c r="B105" s="404">
        <f t="shared" ref="B105:B122" si="31">B58</f>
        <v>147019</v>
      </c>
      <c r="C105" s="403">
        <f t="shared" ref="C105:C111" si="32">D105/L105</f>
        <v>0.54760121453200872</v>
      </c>
      <c r="D105" s="400">
        <f>D20/$B20</f>
        <v>4945.6235368217713</v>
      </c>
      <c r="E105" s="400">
        <f t="shared" ref="E105:K105" si="33">E20/$B20</f>
        <v>757.96711078159979</v>
      </c>
      <c r="F105" s="400">
        <f t="shared" si="33"/>
        <v>473.69832436623841</v>
      </c>
      <c r="G105" s="400">
        <f t="shared" si="33"/>
        <v>476.41864221631215</v>
      </c>
      <c r="H105" s="400">
        <f t="shared" si="33"/>
        <v>903.20587753963775</v>
      </c>
      <c r="I105" s="400">
        <f t="shared" si="33"/>
        <v>473.74556635536914</v>
      </c>
      <c r="J105" s="400">
        <f t="shared" si="33"/>
        <v>568.8002048714792</v>
      </c>
      <c r="K105" s="400">
        <f t="shared" si="33"/>
        <v>431.97347601330438</v>
      </c>
      <c r="L105" s="400">
        <f>L20/$B20</f>
        <v>9031.4327389657137</v>
      </c>
    </row>
    <row r="106" spans="1:12" x14ac:dyDescent="0.2">
      <c r="A106" s="251">
        <v>2008</v>
      </c>
      <c r="B106" s="404">
        <f t="shared" si="31"/>
        <v>150157</v>
      </c>
      <c r="C106" s="403">
        <f t="shared" si="32"/>
        <v>0.53579073425564661</v>
      </c>
      <c r="D106" s="400">
        <f>D21/$B21</f>
        <v>5038.213953728432</v>
      </c>
      <c r="E106" s="400">
        <f t="shared" ref="E106:K106" si="34">E21/$B21</f>
        <v>779.87415724874643</v>
      </c>
      <c r="F106" s="400">
        <f t="shared" si="34"/>
        <v>479.68243305340405</v>
      </c>
      <c r="G106" s="400">
        <f t="shared" si="34"/>
        <v>493.26150196128049</v>
      </c>
      <c r="H106" s="400">
        <f t="shared" si="34"/>
        <v>958.17823125129019</v>
      </c>
      <c r="I106" s="400">
        <f t="shared" si="34"/>
        <v>512.23582117383808</v>
      </c>
      <c r="J106" s="400">
        <f t="shared" si="34"/>
        <v>594.32311427372679</v>
      </c>
      <c r="K106" s="400">
        <f t="shared" si="34"/>
        <v>547.55494282650818</v>
      </c>
      <c r="L106" s="400">
        <f>L21/$B21</f>
        <v>9403.3241555172244</v>
      </c>
    </row>
    <row r="107" spans="1:12" x14ac:dyDescent="0.2">
      <c r="A107" s="251" t="s">
        <v>25</v>
      </c>
      <c r="B107" s="404">
        <f t="shared" si="31"/>
        <v>149748</v>
      </c>
      <c r="C107" s="403">
        <f t="shared" si="32"/>
        <v>0.538748801895648</v>
      </c>
      <c r="D107" s="400">
        <f t="shared" ref="D107:L107" si="35">D22/$B22</f>
        <v>5209.4689111039879</v>
      </c>
      <c r="E107" s="400">
        <f t="shared" si="35"/>
        <v>806.36806454844145</v>
      </c>
      <c r="F107" s="400">
        <f t="shared" si="35"/>
        <v>494.20057923978953</v>
      </c>
      <c r="G107" s="400">
        <f t="shared" si="35"/>
        <v>504.04892359163398</v>
      </c>
      <c r="H107" s="400">
        <f t="shared" si="35"/>
        <v>985.88304438122714</v>
      </c>
      <c r="I107" s="400">
        <f t="shared" si="35"/>
        <v>526.30475505515938</v>
      </c>
      <c r="J107" s="400">
        <f t="shared" si="35"/>
        <v>626.71686920693435</v>
      </c>
      <c r="K107" s="400">
        <f t="shared" si="35"/>
        <v>516.57821947538537</v>
      </c>
      <c r="L107" s="400">
        <f t="shared" si="35"/>
        <v>9669.5693666025581</v>
      </c>
    </row>
    <row r="108" spans="1:12" x14ac:dyDescent="0.2">
      <c r="A108" s="251" t="s">
        <v>26</v>
      </c>
      <c r="B108" s="404">
        <f t="shared" si="31"/>
        <v>149748</v>
      </c>
      <c r="C108" s="403">
        <f t="shared" si="32"/>
        <v>0.53855565050298848</v>
      </c>
      <c r="D108" s="400">
        <f t="shared" ref="D108:L108" si="36">D23/$B23</f>
        <v>5203.5005014424232</v>
      </c>
      <c r="E108" s="400">
        <f t="shared" si="36"/>
        <v>806.01378455805764</v>
      </c>
      <c r="F108" s="400">
        <f t="shared" si="36"/>
        <v>494.20057923978953</v>
      </c>
      <c r="G108" s="400">
        <f t="shared" si="36"/>
        <v>504.0396216310067</v>
      </c>
      <c r="H108" s="400">
        <f t="shared" si="36"/>
        <v>985.41639748110151</v>
      </c>
      <c r="I108" s="400">
        <f t="shared" si="36"/>
        <v>526.30148462750753</v>
      </c>
      <c r="J108" s="400">
        <f t="shared" si="36"/>
        <v>626.29905107246839</v>
      </c>
      <c r="K108" s="400">
        <f t="shared" si="36"/>
        <v>516.18365660977111</v>
      </c>
      <c r="L108" s="400">
        <f t="shared" si="36"/>
        <v>9661.9550766621251</v>
      </c>
    </row>
    <row r="109" spans="1:12" x14ac:dyDescent="0.2">
      <c r="A109" s="399" t="s">
        <v>1064</v>
      </c>
      <c r="B109" s="404">
        <f t="shared" si="31"/>
        <v>148865</v>
      </c>
      <c r="C109" s="403">
        <f t="shared" si="32"/>
        <v>0.53350220632941092</v>
      </c>
      <c r="D109" s="400">
        <f t="shared" ref="D109:L109" si="37">D24/$B24</f>
        <v>5494.8331195378369</v>
      </c>
      <c r="E109" s="400">
        <f t="shared" si="37"/>
        <v>883.06968696469971</v>
      </c>
      <c r="F109" s="400">
        <f t="shared" si="37"/>
        <v>523.69724569240577</v>
      </c>
      <c r="G109" s="400">
        <f t="shared" si="37"/>
        <v>520.35191408322987</v>
      </c>
      <c r="H109" s="400">
        <f t="shared" si="37"/>
        <v>1076.7080794679744</v>
      </c>
      <c r="I109" s="400">
        <f t="shared" si="37"/>
        <v>544.40420011419747</v>
      </c>
      <c r="J109" s="400">
        <f t="shared" si="37"/>
        <v>638.56369240587105</v>
      </c>
      <c r="K109" s="400">
        <f t="shared" si="37"/>
        <v>617.92294333792347</v>
      </c>
      <c r="L109" s="400">
        <f t="shared" si="37"/>
        <v>10299.550881604138</v>
      </c>
    </row>
    <row r="110" spans="1:12" x14ac:dyDescent="0.2">
      <c r="A110" s="399" t="s">
        <v>1065</v>
      </c>
      <c r="B110" s="404">
        <f t="shared" si="31"/>
        <v>148865</v>
      </c>
      <c r="C110" s="403">
        <f t="shared" si="32"/>
        <v>0.52700467954800778</v>
      </c>
      <c r="D110" s="400">
        <f t="shared" ref="D110:L110" si="38">D25/$B25</f>
        <v>5294.4907403352026</v>
      </c>
      <c r="E110" s="400">
        <f t="shared" si="38"/>
        <v>852.41173512914372</v>
      </c>
      <c r="F110" s="400">
        <f t="shared" si="38"/>
        <v>521.71887878278983</v>
      </c>
      <c r="G110" s="400">
        <f t="shared" si="38"/>
        <v>517.46685110670751</v>
      </c>
      <c r="H110" s="400">
        <f t="shared" si="38"/>
        <v>1073.4434459409531</v>
      </c>
      <c r="I110" s="400">
        <f t="shared" si="38"/>
        <v>539.02364901084866</v>
      </c>
      <c r="J110" s="400">
        <f t="shared" si="38"/>
        <v>610.03272011554088</v>
      </c>
      <c r="K110" s="400">
        <f t="shared" si="38"/>
        <v>637.79476478688741</v>
      </c>
      <c r="L110" s="400">
        <f t="shared" si="38"/>
        <v>10046.382785208074</v>
      </c>
    </row>
    <row r="111" spans="1:12" x14ac:dyDescent="0.2">
      <c r="A111" s="399" t="s">
        <v>1066</v>
      </c>
      <c r="B111" s="404">
        <f t="shared" si="31"/>
        <v>148865</v>
      </c>
      <c r="C111" s="403">
        <f t="shared" si="32"/>
        <v>0.52178814487823399</v>
      </c>
      <c r="D111" s="400">
        <f t="shared" ref="D111:L111" si="39">D26/$B26</f>
        <v>5149.6793095757903</v>
      </c>
      <c r="E111" s="400">
        <f t="shared" si="39"/>
        <v>828.61376388002543</v>
      </c>
      <c r="F111" s="400">
        <f t="shared" si="39"/>
        <v>518.35884761360956</v>
      </c>
      <c r="G111" s="400">
        <f t="shared" si="39"/>
        <v>513.1940513216673</v>
      </c>
      <c r="H111" s="400">
        <f t="shared" si="39"/>
        <v>1073.4434459409531</v>
      </c>
      <c r="I111" s="400">
        <f t="shared" si="39"/>
        <v>538.94533550532356</v>
      </c>
      <c r="J111" s="400">
        <f t="shared" si="39"/>
        <v>609.84302327612261</v>
      </c>
      <c r="K111" s="400">
        <f t="shared" si="39"/>
        <v>637.21373539784372</v>
      </c>
      <c r="L111" s="400">
        <f t="shared" si="39"/>
        <v>9869.2915125113359</v>
      </c>
    </row>
    <row r="112" spans="1:12" x14ac:dyDescent="0.2">
      <c r="A112" s="399" t="s">
        <v>1117</v>
      </c>
      <c r="B112" s="404">
        <f t="shared" si="31"/>
        <v>147965</v>
      </c>
      <c r="C112" s="403">
        <f t="shared" ref="C112:C117" si="40">D112/L112</f>
        <v>0.53157622819981454</v>
      </c>
      <c r="D112" s="400">
        <f t="shared" ref="D112:L112" si="41">D27/$B27</f>
        <v>5575.393878282026</v>
      </c>
      <c r="E112" s="400">
        <f t="shared" si="41"/>
        <v>923.55111289832064</v>
      </c>
      <c r="F112" s="400">
        <f t="shared" si="41"/>
        <v>534.67361882877697</v>
      </c>
      <c r="G112" s="400">
        <f t="shared" si="41"/>
        <v>530.16724793025367</v>
      </c>
      <c r="H112" s="400">
        <f t="shared" si="41"/>
        <v>1053.7436606629947</v>
      </c>
      <c r="I112" s="400">
        <f t="shared" si="41"/>
        <v>562.3280213564019</v>
      </c>
      <c r="J112" s="400">
        <f t="shared" si="41"/>
        <v>673.23120332511053</v>
      </c>
      <c r="K112" s="400">
        <f t="shared" si="41"/>
        <v>635.3296293042273</v>
      </c>
      <c r="L112" s="400">
        <f t="shared" si="41"/>
        <v>10488.418372588112</v>
      </c>
    </row>
    <row r="113" spans="1:12" x14ac:dyDescent="0.2">
      <c r="A113" s="399" t="s">
        <v>1118</v>
      </c>
      <c r="B113" s="404">
        <f t="shared" si="31"/>
        <v>147965</v>
      </c>
      <c r="C113" s="403">
        <f t="shared" si="40"/>
        <v>0.52757928358426009</v>
      </c>
      <c r="D113" s="400">
        <f t="shared" ref="D113:L113" si="42">D28/$B28</f>
        <v>5420.9853624843709</v>
      </c>
      <c r="E113" s="400">
        <f t="shared" si="42"/>
        <v>887.90523008819662</v>
      </c>
      <c r="F113" s="400">
        <f t="shared" si="42"/>
        <v>532.34674578447607</v>
      </c>
      <c r="G113" s="400">
        <f t="shared" si="42"/>
        <v>527.68878599668847</v>
      </c>
      <c r="H113" s="400">
        <f t="shared" si="42"/>
        <v>1050.488800797486</v>
      </c>
      <c r="I113" s="400">
        <f t="shared" si="42"/>
        <v>557.85535653701902</v>
      </c>
      <c r="J113" s="400">
        <f t="shared" si="42"/>
        <v>624.98181265839889</v>
      </c>
      <c r="K113" s="400">
        <f t="shared" si="42"/>
        <v>672.95303815091404</v>
      </c>
      <c r="L113" s="400">
        <f t="shared" si="42"/>
        <v>10275.205132497553</v>
      </c>
    </row>
    <row r="114" spans="1:12" x14ac:dyDescent="0.2">
      <c r="A114" s="399" t="s">
        <v>1119</v>
      </c>
      <c r="B114" s="404">
        <f t="shared" si="31"/>
        <v>147965</v>
      </c>
      <c r="C114" s="403">
        <f t="shared" si="40"/>
        <v>0.50930552470570212</v>
      </c>
      <c r="D114" s="400">
        <f t="shared" ref="D114:L114" si="43">D29/$B29</f>
        <v>4992.3902983137905</v>
      </c>
      <c r="E114" s="400">
        <f t="shared" si="43"/>
        <v>854.07070036833045</v>
      </c>
      <c r="F114" s="400">
        <f t="shared" si="43"/>
        <v>530.68010299733044</v>
      </c>
      <c r="G114" s="400">
        <f t="shared" si="43"/>
        <v>521.65639029500221</v>
      </c>
      <c r="H114" s="400">
        <f t="shared" si="43"/>
        <v>1049.3581837596728</v>
      </c>
      <c r="I114" s="400">
        <f t="shared" si="43"/>
        <v>557.80471827797112</v>
      </c>
      <c r="J114" s="400">
        <f t="shared" si="43"/>
        <v>623.99420518365821</v>
      </c>
      <c r="K114" s="400">
        <f t="shared" si="43"/>
        <v>672.39400324401038</v>
      </c>
      <c r="L114" s="400">
        <f t="shared" si="43"/>
        <v>9802.3486024397662</v>
      </c>
    </row>
    <row r="115" spans="1:12" x14ac:dyDescent="0.2">
      <c r="A115" s="399">
        <v>2012</v>
      </c>
      <c r="B115" s="404">
        <f t="shared" si="31"/>
        <v>147525</v>
      </c>
      <c r="C115" s="403">
        <f t="shared" si="40"/>
        <v>0.53041364114489797</v>
      </c>
      <c r="D115" s="400">
        <f t="shared" ref="D115:L115" si="44">D30/$B30</f>
        <v>5516.4282801559066</v>
      </c>
      <c r="E115" s="400">
        <f t="shared" si="44"/>
        <v>913.8068439925438</v>
      </c>
      <c r="F115" s="400">
        <f t="shared" si="44"/>
        <v>547.87615631248946</v>
      </c>
      <c r="G115" s="400">
        <f t="shared" si="44"/>
        <v>540.89274929672945</v>
      </c>
      <c r="H115" s="400">
        <f t="shared" si="44"/>
        <v>1027.0615091679376</v>
      </c>
      <c r="I115" s="400">
        <f t="shared" si="44"/>
        <v>569.09011618369777</v>
      </c>
      <c r="J115" s="400">
        <f t="shared" si="44"/>
        <v>706.50303480765979</v>
      </c>
      <c r="K115" s="400">
        <f t="shared" si="44"/>
        <v>578.57963775631254</v>
      </c>
      <c r="L115" s="400">
        <f t="shared" si="44"/>
        <v>10400.238327673276</v>
      </c>
    </row>
    <row r="116" spans="1:12" x14ac:dyDescent="0.2">
      <c r="A116" s="399">
        <v>2013</v>
      </c>
      <c r="B116" s="404">
        <f t="shared" si="31"/>
        <v>147705</v>
      </c>
      <c r="C116" s="403">
        <f t="shared" si="40"/>
        <v>0.53417312233285741</v>
      </c>
      <c r="D116" s="400">
        <f t="shared" ref="D116:L116" si="45">D31/$B31</f>
        <v>5627.8993818760355</v>
      </c>
      <c r="E116" s="400">
        <f t="shared" si="45"/>
        <v>955.98916292610272</v>
      </c>
      <c r="F116" s="400">
        <f t="shared" si="45"/>
        <v>558.18133319792821</v>
      </c>
      <c r="G116" s="400">
        <f t="shared" si="45"/>
        <v>550.30412118750212</v>
      </c>
      <c r="H116" s="400">
        <f t="shared" si="45"/>
        <v>1018.3510083612606</v>
      </c>
      <c r="I116" s="400">
        <f t="shared" si="45"/>
        <v>572.68155532988044</v>
      </c>
      <c r="J116" s="400">
        <f t="shared" si="45"/>
        <v>693.08721160421112</v>
      </c>
      <c r="K116" s="400">
        <f t="shared" si="45"/>
        <v>559.2279729866965</v>
      </c>
      <c r="L116" s="400">
        <f t="shared" si="45"/>
        <v>10535.721747469619</v>
      </c>
    </row>
    <row r="117" spans="1:12" x14ac:dyDescent="0.2">
      <c r="A117" s="399">
        <v>2014</v>
      </c>
      <c r="B117" s="404">
        <f t="shared" si="31"/>
        <v>148567</v>
      </c>
      <c r="C117" s="403">
        <f t="shared" si="40"/>
        <v>0.52902929607766569</v>
      </c>
      <c r="D117" s="400">
        <f t="shared" ref="D117:L117" si="46">D32/$B32</f>
        <v>5752.7197630025503</v>
      </c>
      <c r="E117" s="400">
        <f t="shared" si="46"/>
        <v>991.25043589760844</v>
      </c>
      <c r="F117" s="400">
        <f t="shared" si="46"/>
        <v>589.55365007033856</v>
      </c>
      <c r="G117" s="400">
        <f t="shared" si="46"/>
        <v>567.92255601849672</v>
      </c>
      <c r="H117" s="400">
        <f t="shared" si="46"/>
        <v>1099.5437477367116</v>
      </c>
      <c r="I117" s="400">
        <f t="shared" si="46"/>
        <v>598.26736866195063</v>
      </c>
      <c r="J117" s="400">
        <f t="shared" si="46"/>
        <v>718.05649383779689</v>
      </c>
      <c r="K117" s="400">
        <f t="shared" si="46"/>
        <v>556.79032200959841</v>
      </c>
      <c r="L117" s="400">
        <f t="shared" si="46"/>
        <v>10874.10433723505</v>
      </c>
    </row>
    <row r="118" spans="1:12" x14ac:dyDescent="0.2">
      <c r="A118" s="399">
        <v>2015</v>
      </c>
      <c r="B118" s="404">
        <f t="shared" si="31"/>
        <v>149410</v>
      </c>
      <c r="C118" s="403">
        <f t="shared" ref="C118" si="47">D118/L118</f>
        <v>0.52397049228627923</v>
      </c>
      <c r="D118" s="400">
        <f t="shared" ref="D118:L118" si="48">D33/$B33</f>
        <v>5787.2573039287863</v>
      </c>
      <c r="E118" s="400">
        <f t="shared" si="48"/>
        <v>1001.2967538317382</v>
      </c>
      <c r="F118" s="400">
        <f t="shared" si="48"/>
        <v>629.25922796332236</v>
      </c>
      <c r="G118" s="400">
        <f t="shared" si="48"/>
        <v>571.97179311960383</v>
      </c>
      <c r="H118" s="400">
        <f t="shared" si="48"/>
        <v>1122.3046605314237</v>
      </c>
      <c r="I118" s="400">
        <f t="shared" si="48"/>
        <v>582.05392175891836</v>
      </c>
      <c r="J118" s="400">
        <f t="shared" si="48"/>
        <v>749.31170537447304</v>
      </c>
      <c r="K118" s="400">
        <f t="shared" si="48"/>
        <v>601.55077243825713</v>
      </c>
      <c r="L118" s="400">
        <f t="shared" si="48"/>
        <v>11045.006138946525</v>
      </c>
    </row>
    <row r="119" spans="1:12" x14ac:dyDescent="0.2">
      <c r="A119" s="399">
        <v>2016</v>
      </c>
      <c r="B119" s="404">
        <f t="shared" si="31"/>
        <v>150187</v>
      </c>
      <c r="C119" s="403">
        <f t="shared" ref="C119" si="49">D119/L119</f>
        <v>0.52497053566910856</v>
      </c>
      <c r="D119" s="400">
        <f t="shared" ref="D119:L119" si="50">D34/$B34</f>
        <v>5925.3810671363044</v>
      </c>
      <c r="E119" s="400">
        <f t="shared" si="50"/>
        <v>1023.962505077004</v>
      </c>
      <c r="F119" s="400">
        <f t="shared" si="50"/>
        <v>646.75877179782537</v>
      </c>
      <c r="G119" s="400">
        <f t="shared" si="50"/>
        <v>595.51388029589782</v>
      </c>
      <c r="H119" s="400">
        <f t="shared" si="50"/>
        <v>1122.8478873670824</v>
      </c>
      <c r="I119" s="400">
        <f t="shared" si="50"/>
        <v>583.47639109909642</v>
      </c>
      <c r="J119" s="400">
        <f t="shared" si="50"/>
        <v>766.60432906975973</v>
      </c>
      <c r="K119" s="400">
        <f t="shared" si="50"/>
        <v>622.52875521849421</v>
      </c>
      <c r="L119" s="400">
        <f t="shared" si="50"/>
        <v>11287.073587061466</v>
      </c>
    </row>
    <row r="120" spans="1:12" x14ac:dyDescent="0.2">
      <c r="A120" s="446">
        <v>2017</v>
      </c>
      <c r="B120" s="404">
        <f t="shared" si="31"/>
        <v>151433</v>
      </c>
      <c r="C120" s="403">
        <f t="shared" ref="C120" si="51">D120/L120</f>
        <v>0.52368122442530896</v>
      </c>
      <c r="D120" s="400">
        <f t="shared" ref="D120:L120" si="52">D35/$B35</f>
        <v>5989.7900652433746</v>
      </c>
      <c r="E120" s="400">
        <f t="shared" si="52"/>
        <v>1043.4789243427788</v>
      </c>
      <c r="F120" s="400">
        <f t="shared" si="52"/>
        <v>664.6603735645466</v>
      </c>
      <c r="G120" s="400">
        <f t="shared" si="52"/>
        <v>602.11547839638661</v>
      </c>
      <c r="H120" s="400">
        <f t="shared" si="52"/>
        <v>1120.3238827072039</v>
      </c>
      <c r="I120" s="400">
        <f t="shared" si="52"/>
        <v>603.60023673835963</v>
      </c>
      <c r="J120" s="400">
        <f t="shared" si="52"/>
        <v>772.96893299346914</v>
      </c>
      <c r="K120" s="400">
        <f t="shared" si="52"/>
        <v>640.91740017037239</v>
      </c>
      <c r="L120" s="400">
        <f t="shared" si="52"/>
        <v>11437.855294156494</v>
      </c>
    </row>
    <row r="121" spans="1:12" x14ac:dyDescent="0.2">
      <c r="A121" s="446">
        <v>2018</v>
      </c>
      <c r="B121" s="404">
        <f t="shared" si="31"/>
        <v>152221</v>
      </c>
      <c r="C121" s="403">
        <f t="shared" ref="C121" si="53">D121/L121</f>
        <v>0.5150920858416469</v>
      </c>
      <c r="D121" s="400">
        <f t="shared" ref="D121:L121" si="54">D36/$B36</f>
        <v>6061.9348076152428</v>
      </c>
      <c r="E121" s="400">
        <f t="shared" si="54"/>
        <v>1082.2758057035496</v>
      </c>
      <c r="F121" s="400">
        <f t="shared" si="54"/>
        <v>657.64888852392255</v>
      </c>
      <c r="G121" s="400">
        <f t="shared" si="54"/>
        <v>614.52752589984289</v>
      </c>
      <c r="H121" s="400">
        <f t="shared" si="54"/>
        <v>1115.2120939292215</v>
      </c>
      <c r="I121" s="400">
        <f t="shared" si="54"/>
        <v>622.05897996991212</v>
      </c>
      <c r="J121" s="400">
        <f t="shared" si="54"/>
        <v>793.16374803739313</v>
      </c>
      <c r="K121" s="400">
        <f t="shared" si="54"/>
        <v>821.82102843891448</v>
      </c>
      <c r="L121" s="400">
        <f t="shared" si="54"/>
        <v>11768.642878118</v>
      </c>
    </row>
    <row r="122" spans="1:12" x14ac:dyDescent="0.2">
      <c r="A122" s="446">
        <v>2019</v>
      </c>
      <c r="B122" s="404">
        <f t="shared" si="31"/>
        <v>152628</v>
      </c>
      <c r="C122" s="403">
        <f t="shared" ref="C122" si="55">D122/L122</f>
        <v>0.51250242015713698</v>
      </c>
      <c r="D122" s="400">
        <f t="shared" ref="D122:L122" si="56">D37/$B37</f>
        <v>6276.6902145084787</v>
      </c>
      <c r="E122" s="400">
        <f t="shared" si="56"/>
        <v>1108.69769511492</v>
      </c>
      <c r="F122" s="400">
        <f t="shared" si="56"/>
        <v>680.02923460963916</v>
      </c>
      <c r="G122" s="400">
        <f t="shared" si="56"/>
        <v>641.22108636685277</v>
      </c>
      <c r="H122" s="400">
        <f t="shared" si="56"/>
        <v>1155.9479130958935</v>
      </c>
      <c r="I122" s="400">
        <f t="shared" si="56"/>
        <v>649.44886396991387</v>
      </c>
      <c r="J122" s="400">
        <f t="shared" si="56"/>
        <v>802.55074311397641</v>
      </c>
      <c r="K122" s="400">
        <f t="shared" si="56"/>
        <v>932.55683360851219</v>
      </c>
      <c r="L122" s="400">
        <f t="shared" si="56"/>
        <v>12247.142584388186</v>
      </c>
    </row>
    <row r="123" spans="1:12" x14ac:dyDescent="0.2">
      <c r="A123" s="399"/>
      <c r="B123" s="404"/>
      <c r="C123" s="403"/>
      <c r="D123" s="400"/>
      <c r="E123" s="400"/>
      <c r="F123" s="400"/>
      <c r="G123" s="400"/>
      <c r="H123" s="400"/>
      <c r="I123" s="400"/>
      <c r="J123" s="400"/>
      <c r="K123" s="400"/>
      <c r="L123" s="400"/>
    </row>
    <row r="124" spans="1:12" x14ac:dyDescent="0.2">
      <c r="A124" s="263" t="s">
        <v>247</v>
      </c>
      <c r="B124" s="251"/>
      <c r="C124" s="251"/>
      <c r="D124" s="251"/>
      <c r="E124" s="251"/>
      <c r="F124" s="251"/>
      <c r="G124" s="251"/>
      <c r="H124" s="251"/>
      <c r="I124" s="251"/>
    </row>
    <row r="125" spans="1:12" x14ac:dyDescent="0.2">
      <c r="A125" s="264" t="str">
        <f>A40</f>
        <v>Expenditures by Object FY1991-2019  -  School Profile Definition a</v>
      </c>
      <c r="B125" s="251"/>
      <c r="C125" s="251"/>
      <c r="D125" s="251"/>
      <c r="E125" s="251"/>
      <c r="F125" s="251"/>
      <c r="G125" s="251"/>
      <c r="H125" s="251"/>
      <c r="I125" s="251"/>
    </row>
    <row r="126" spans="1:12" ht="22.5" x14ac:dyDescent="0.2">
      <c r="A126" s="211" t="s">
        <v>310</v>
      </c>
      <c r="B126" s="211" t="s">
        <v>396</v>
      </c>
      <c r="C126" s="211" t="s">
        <v>312</v>
      </c>
      <c r="D126" s="211" t="s">
        <v>89</v>
      </c>
      <c r="E126" s="211" t="s">
        <v>90</v>
      </c>
      <c r="F126" s="211" t="s">
        <v>91</v>
      </c>
      <c r="G126" s="211" t="s">
        <v>92</v>
      </c>
      <c r="H126" s="211" t="s">
        <v>93</v>
      </c>
      <c r="I126" s="211" t="s">
        <v>106</v>
      </c>
    </row>
    <row r="127" spans="1:12" x14ac:dyDescent="0.2">
      <c r="A127" s="251">
        <v>1991</v>
      </c>
      <c r="B127" s="269">
        <v>147970</v>
      </c>
      <c r="C127" s="403">
        <f>D127/I127</f>
        <v>0.72292677094128721</v>
      </c>
      <c r="D127" s="269">
        <f t="shared" ref="D127:I127" si="57">D42/$B$42</f>
        <v>3614.3882084206261</v>
      </c>
      <c r="E127" s="269">
        <f t="shared" si="57"/>
        <v>530.74364905048321</v>
      </c>
      <c r="F127" s="269">
        <f t="shared" si="57"/>
        <v>404.45675765357839</v>
      </c>
      <c r="G127" s="269">
        <f t="shared" si="57"/>
        <v>276.63531046833816</v>
      </c>
      <c r="H127" s="269">
        <f t="shared" si="57"/>
        <v>173.43628025951207</v>
      </c>
      <c r="I127" s="269">
        <f t="shared" si="57"/>
        <v>4999.6602058525377</v>
      </c>
    </row>
    <row r="128" spans="1:12" x14ac:dyDescent="0.2">
      <c r="A128" s="251">
        <v>1992</v>
      </c>
      <c r="B128" s="269">
        <v>148468</v>
      </c>
      <c r="C128" s="403">
        <f t="shared" ref="C128:C140" si="58">D128/I128</f>
        <v>0.7365960766346914</v>
      </c>
      <c r="D128" s="269">
        <f t="shared" ref="D128:I128" si="59">D43/$B$43</f>
        <v>3833.4040090793974</v>
      </c>
      <c r="E128" s="269">
        <f t="shared" si="59"/>
        <v>547.83118766333484</v>
      </c>
      <c r="F128" s="269">
        <f t="shared" si="59"/>
        <v>422.62662385160434</v>
      </c>
      <c r="G128" s="269">
        <f t="shared" si="59"/>
        <v>229.1046195813239</v>
      </c>
      <c r="H128" s="269">
        <f t="shared" si="59"/>
        <v>171.24809568391842</v>
      </c>
      <c r="I128" s="269">
        <f t="shared" si="59"/>
        <v>5204.214535859579</v>
      </c>
    </row>
    <row r="129" spans="1:9" x14ac:dyDescent="0.2">
      <c r="A129" s="251">
        <v>1993</v>
      </c>
      <c r="B129" s="269">
        <v>151071</v>
      </c>
      <c r="C129" s="403">
        <f t="shared" si="58"/>
        <v>0.74388283654015719</v>
      </c>
      <c r="D129" s="269">
        <f t="shared" ref="D129:I129" si="60">D44/$B$44</f>
        <v>3974.8195425329814</v>
      </c>
      <c r="E129" s="269">
        <f t="shared" si="60"/>
        <v>549.08472698267701</v>
      </c>
      <c r="F129" s="269">
        <f t="shared" si="60"/>
        <v>415.67567726433271</v>
      </c>
      <c r="G129" s="269">
        <f t="shared" si="60"/>
        <v>214.19212853558921</v>
      </c>
      <c r="H129" s="269">
        <f t="shared" si="60"/>
        <v>189.56876720217645</v>
      </c>
      <c r="I129" s="269">
        <f t="shared" si="60"/>
        <v>5343.3408425177558</v>
      </c>
    </row>
    <row r="130" spans="1:9" x14ac:dyDescent="0.2">
      <c r="A130" s="251">
        <v>1994</v>
      </c>
      <c r="B130" s="269">
        <v>156950</v>
      </c>
      <c r="C130" s="403">
        <f t="shared" si="58"/>
        <v>0.74137135172924062</v>
      </c>
      <c r="D130" s="269">
        <f t="shared" ref="D130:I130" si="61">D45/$B$45</f>
        <v>4016.860476011469</v>
      </c>
      <c r="E130" s="269">
        <f t="shared" si="61"/>
        <v>542.93280675374319</v>
      </c>
      <c r="F130" s="269">
        <f t="shared" si="61"/>
        <v>425.5422505256451</v>
      </c>
      <c r="G130" s="269">
        <f t="shared" si="61"/>
        <v>225.05480070086014</v>
      </c>
      <c r="H130" s="269">
        <f t="shared" si="61"/>
        <v>207.75870379101622</v>
      </c>
      <c r="I130" s="269">
        <f t="shared" si="61"/>
        <v>5418.1490377827331</v>
      </c>
    </row>
    <row r="131" spans="1:9" x14ac:dyDescent="0.2">
      <c r="A131" s="251">
        <v>1995</v>
      </c>
      <c r="B131" s="269">
        <v>162569</v>
      </c>
      <c r="C131" s="403">
        <f t="shared" si="58"/>
        <v>0.74962907729794703</v>
      </c>
      <c r="D131" s="269">
        <f t="shared" ref="D131:I131" si="62">D46/$B$46</f>
        <v>3988.2966208194675</v>
      </c>
      <c r="E131" s="269">
        <f t="shared" si="62"/>
        <v>539.99962053035938</v>
      </c>
      <c r="F131" s="269">
        <f t="shared" si="62"/>
        <v>421.24966143606713</v>
      </c>
      <c r="G131" s="269">
        <f t="shared" si="62"/>
        <v>203.59199515282739</v>
      </c>
      <c r="H131" s="269">
        <f t="shared" si="62"/>
        <v>167.22218627167541</v>
      </c>
      <c r="I131" s="269">
        <f t="shared" si="62"/>
        <v>5320.360084210397</v>
      </c>
    </row>
    <row r="132" spans="1:9" x14ac:dyDescent="0.2">
      <c r="A132" s="251">
        <v>1996</v>
      </c>
      <c r="B132" s="269">
        <v>163768</v>
      </c>
      <c r="C132" s="403">
        <f t="shared" si="58"/>
        <v>0.75129160586370858</v>
      </c>
      <c r="D132" s="269">
        <f t="shared" ref="D132:I132" si="63">D47/$B$47</f>
        <v>4075.0466470861224</v>
      </c>
      <c r="E132" s="269">
        <f t="shared" si="63"/>
        <v>559.00053636852135</v>
      </c>
      <c r="F132" s="269">
        <f t="shared" si="63"/>
        <v>413.13347021396123</v>
      </c>
      <c r="G132" s="269">
        <f t="shared" si="63"/>
        <v>213.39557929510036</v>
      </c>
      <c r="H132" s="269">
        <f t="shared" si="63"/>
        <v>163.4783089492453</v>
      </c>
      <c r="I132" s="269">
        <f t="shared" si="63"/>
        <v>5424.0545419129503</v>
      </c>
    </row>
    <row r="133" spans="1:9" x14ac:dyDescent="0.2">
      <c r="A133" s="251">
        <v>1997</v>
      </c>
      <c r="B133" s="269">
        <v>164734</v>
      </c>
      <c r="C133" s="403">
        <f t="shared" si="58"/>
        <v>0.74763831850963447</v>
      </c>
      <c r="D133" s="269">
        <f t="shared" ref="D133:I133" si="64">D48/$B$48</f>
        <v>4175.5237649786932</v>
      </c>
      <c r="E133" s="269">
        <f t="shared" si="64"/>
        <v>585.64211541029783</v>
      </c>
      <c r="F133" s="269">
        <f t="shared" si="64"/>
        <v>439.72591923950125</v>
      </c>
      <c r="G133" s="269">
        <f t="shared" si="64"/>
        <v>211.89117795961971</v>
      </c>
      <c r="H133" s="269">
        <f t="shared" si="64"/>
        <v>172.16854456274967</v>
      </c>
      <c r="I133" s="269">
        <f t="shared" si="64"/>
        <v>5584.9515221508609</v>
      </c>
    </row>
    <row r="134" spans="1:9" x14ac:dyDescent="0.2">
      <c r="A134" s="251">
        <v>1998</v>
      </c>
      <c r="B134" s="269">
        <v>163902</v>
      </c>
      <c r="C134" s="403">
        <f t="shared" si="58"/>
        <v>0.74346782072068185</v>
      </c>
      <c r="D134" s="269">
        <f t="shared" ref="D134:I134" si="65">D49/$B$49</f>
        <v>4320.4648102524679</v>
      </c>
      <c r="E134" s="269">
        <f t="shared" si="65"/>
        <v>600.99839898231869</v>
      </c>
      <c r="F134" s="269">
        <f t="shared" si="65"/>
        <v>460.07238746324015</v>
      </c>
      <c r="G134" s="269">
        <f t="shared" si="65"/>
        <v>238.98783388854312</v>
      </c>
      <c r="H134" s="269">
        <f t="shared" si="65"/>
        <v>190.70967169406109</v>
      </c>
      <c r="I134" s="269">
        <f t="shared" si="65"/>
        <v>5811.2331022806311</v>
      </c>
    </row>
    <row r="135" spans="1:9" x14ac:dyDescent="0.2">
      <c r="A135" s="251">
        <v>1999</v>
      </c>
      <c r="B135" s="269">
        <v>161753</v>
      </c>
      <c r="C135" s="403">
        <f t="shared" si="58"/>
        <v>0.74082096455657498</v>
      </c>
      <c r="D135" s="269">
        <f t="shared" ref="D135:I135" si="66">D50/$B$50</f>
        <v>4473.0588265441747</v>
      </c>
      <c r="E135" s="269">
        <f t="shared" si="66"/>
        <v>638.85418693934582</v>
      </c>
      <c r="F135" s="269">
        <f t="shared" si="66"/>
        <v>496.0033608032</v>
      </c>
      <c r="G135" s="269">
        <f t="shared" si="66"/>
        <v>238.80313762341348</v>
      </c>
      <c r="H135" s="269">
        <f t="shared" si="66"/>
        <v>191.25597818896713</v>
      </c>
      <c r="I135" s="269">
        <f t="shared" si="66"/>
        <v>6037.9754900991011</v>
      </c>
    </row>
    <row r="136" spans="1:9" x14ac:dyDescent="0.2">
      <c r="A136" s="251">
        <v>2000</v>
      </c>
      <c r="B136" s="269">
        <v>159742</v>
      </c>
      <c r="C136" s="403">
        <f t="shared" si="58"/>
        <v>0.74753151340818502</v>
      </c>
      <c r="D136" s="269">
        <f t="shared" ref="D136:I136" si="67">D51/$B$51</f>
        <v>4698.2230087891721</v>
      </c>
      <c r="E136" s="269">
        <f t="shared" si="67"/>
        <v>673.03702445192869</v>
      </c>
      <c r="F136" s="269">
        <f t="shared" si="67"/>
        <v>532.91625420991352</v>
      </c>
      <c r="G136" s="269">
        <f t="shared" si="67"/>
        <v>190.66452185398956</v>
      </c>
      <c r="H136" s="269">
        <f t="shared" si="67"/>
        <v>190.14239811696362</v>
      </c>
      <c r="I136" s="269">
        <f t="shared" si="67"/>
        <v>6284.9832074219676</v>
      </c>
    </row>
    <row r="137" spans="1:9" x14ac:dyDescent="0.2">
      <c r="A137" s="251">
        <v>2001</v>
      </c>
      <c r="B137" s="269">
        <v>157497</v>
      </c>
      <c r="C137" s="403">
        <f t="shared" si="58"/>
        <v>0.73769560817901547</v>
      </c>
      <c r="D137" s="269">
        <f t="shared" ref="D137:I137" si="68">D52/$B$52</f>
        <v>4957.7131450757797</v>
      </c>
      <c r="E137" s="269">
        <f t="shared" si="68"/>
        <v>739.44801723207422</v>
      </c>
      <c r="F137" s="269">
        <f t="shared" si="68"/>
        <v>598.27932563794855</v>
      </c>
      <c r="G137" s="269">
        <f t="shared" si="68"/>
        <v>221.26496777716403</v>
      </c>
      <c r="H137" s="269">
        <f t="shared" si="68"/>
        <v>203.83495431659014</v>
      </c>
      <c r="I137" s="269">
        <f t="shared" si="68"/>
        <v>6720.5404100395554</v>
      </c>
    </row>
    <row r="138" spans="1:9" x14ac:dyDescent="0.2">
      <c r="A138" s="251">
        <v>2002</v>
      </c>
      <c r="B138" s="269">
        <v>154459</v>
      </c>
      <c r="C138" s="403">
        <f t="shared" si="58"/>
        <v>0.73417764260523322</v>
      </c>
      <c r="D138" s="269">
        <f t="shared" ref="D138:I138" si="69">D53/$B$53</f>
        <v>5207.4218219721743</v>
      </c>
      <c r="E138" s="269">
        <f t="shared" si="69"/>
        <v>750.00285409072956</v>
      </c>
      <c r="F138" s="269">
        <f t="shared" si="69"/>
        <v>632.36773512712114</v>
      </c>
      <c r="G138" s="269">
        <f t="shared" si="69"/>
        <v>270.55851675849254</v>
      </c>
      <c r="H138" s="269">
        <f t="shared" si="69"/>
        <v>232.51259687036691</v>
      </c>
      <c r="I138" s="269">
        <f t="shared" si="69"/>
        <v>7092.8635248188848</v>
      </c>
    </row>
    <row r="139" spans="1:9" x14ac:dyDescent="0.2">
      <c r="A139" s="251">
        <v>2003</v>
      </c>
      <c r="B139" s="269">
        <v>151511</v>
      </c>
      <c r="C139" s="403">
        <f t="shared" si="58"/>
        <v>0.73292250016100025</v>
      </c>
      <c r="D139" s="269">
        <f t="shared" ref="D139:I139" si="70">D54/$B$54</f>
        <v>5547.8598118288446</v>
      </c>
      <c r="E139" s="269">
        <f t="shared" si="70"/>
        <v>820.22660143487929</v>
      </c>
      <c r="F139" s="269">
        <f t="shared" si="70"/>
        <v>702.7332419428293</v>
      </c>
      <c r="G139" s="269">
        <f t="shared" si="70"/>
        <v>279.84355749747544</v>
      </c>
      <c r="H139" s="269">
        <f t="shared" si="70"/>
        <v>218.84080799413906</v>
      </c>
      <c r="I139" s="269">
        <f t="shared" si="70"/>
        <v>7569.5040206981676</v>
      </c>
    </row>
    <row r="140" spans="1:9" x14ac:dyDescent="0.2">
      <c r="A140" s="251">
        <v>2004</v>
      </c>
      <c r="B140" s="269">
        <v>149463</v>
      </c>
      <c r="C140" s="403">
        <f t="shared" si="58"/>
        <v>0.73438546872429844</v>
      </c>
      <c r="D140" s="269">
        <f>D55/$B$55</f>
        <v>5774.8790154084945</v>
      </c>
      <c r="E140" s="269">
        <f t="shared" ref="E140:I149" si="71">E55/$B55</f>
        <v>882.43546222141936</v>
      </c>
      <c r="F140" s="269">
        <f t="shared" si="71"/>
        <v>711.36334464047968</v>
      </c>
      <c r="G140" s="269">
        <f t="shared" si="71"/>
        <v>263.34654643624174</v>
      </c>
      <c r="H140" s="269">
        <f t="shared" si="71"/>
        <v>231.52857637007151</v>
      </c>
      <c r="I140" s="269">
        <f t="shared" si="71"/>
        <v>7863.5529450767062</v>
      </c>
    </row>
    <row r="141" spans="1:9" x14ac:dyDescent="0.2">
      <c r="A141" s="251">
        <v>2005</v>
      </c>
      <c r="B141" s="269">
        <v>147652</v>
      </c>
      <c r="C141" s="403">
        <f t="shared" ref="C141:C146" si="72">D141/I141</f>
        <v>0.73951122613511588</v>
      </c>
      <c r="D141" s="269">
        <f t="shared" ref="D141:D152" si="73">D56/$B$68</f>
        <v>6039.5964166751401</v>
      </c>
      <c r="E141" s="269">
        <f t="shared" si="71"/>
        <v>920.66134911819677</v>
      </c>
      <c r="F141" s="269">
        <f t="shared" si="71"/>
        <v>700.76087435320892</v>
      </c>
      <c r="G141" s="269">
        <f t="shared" si="71"/>
        <v>261.22224568580174</v>
      </c>
      <c r="H141" s="269">
        <f t="shared" si="71"/>
        <v>249.96508851894995</v>
      </c>
      <c r="I141" s="269">
        <f t="shared" si="71"/>
        <v>8167.0111327987424</v>
      </c>
    </row>
    <row r="142" spans="1:9" x14ac:dyDescent="0.2">
      <c r="A142" s="251">
        <v>2006</v>
      </c>
      <c r="B142" s="269">
        <v>148899</v>
      </c>
      <c r="C142" s="403">
        <f t="shared" si="72"/>
        <v>0.74025537553413157</v>
      </c>
      <c r="D142" s="269">
        <f t="shared" si="73"/>
        <v>6315.7895677342822</v>
      </c>
      <c r="E142" s="269">
        <f t="shared" si="71"/>
        <v>994.93624738916992</v>
      </c>
      <c r="F142" s="269">
        <f t="shared" si="71"/>
        <v>751.0337999583611</v>
      </c>
      <c r="G142" s="269">
        <f t="shared" si="71"/>
        <v>257.68141330700672</v>
      </c>
      <c r="H142" s="269">
        <f t="shared" si="71"/>
        <v>270.74577089167832</v>
      </c>
      <c r="I142" s="269">
        <f t="shared" si="71"/>
        <v>8531.9063886258464</v>
      </c>
    </row>
    <row r="143" spans="1:9" x14ac:dyDescent="0.2">
      <c r="A143" s="251">
        <v>2007</v>
      </c>
      <c r="B143" s="404">
        <f t="shared" ref="B143:B160" si="74">B58</f>
        <v>147019</v>
      </c>
      <c r="C143" s="403">
        <f t="shared" si="72"/>
        <v>0.73247385615946925</v>
      </c>
      <c r="D143" s="269">
        <f t="shared" si="73"/>
        <v>6615.2883649550931</v>
      </c>
      <c r="E143" s="269">
        <f t="shared" si="71"/>
        <v>1034.1238979315601</v>
      </c>
      <c r="F143" s="269">
        <f t="shared" si="71"/>
        <v>806.39693767472227</v>
      </c>
      <c r="G143" s="269">
        <f t="shared" si="71"/>
        <v>272.82325617777292</v>
      </c>
      <c r="H143" s="269">
        <f t="shared" si="71"/>
        <v>280.03223243254274</v>
      </c>
      <c r="I143" s="269">
        <f t="shared" si="71"/>
        <v>9031.4327389657137</v>
      </c>
    </row>
    <row r="144" spans="1:9" x14ac:dyDescent="0.2">
      <c r="A144" s="251">
        <v>2008</v>
      </c>
      <c r="B144" s="404">
        <f t="shared" si="74"/>
        <v>150157</v>
      </c>
      <c r="C144" s="403">
        <f t="shared" si="72"/>
        <v>0.73853879956540258</v>
      </c>
      <c r="D144" s="269">
        <f t="shared" si="73"/>
        <v>6944.7197337400448</v>
      </c>
      <c r="E144" s="269">
        <f t="shared" si="71"/>
        <v>1072.3678214801841</v>
      </c>
      <c r="F144" s="269">
        <f t="shared" si="71"/>
        <v>810.52284428964356</v>
      </c>
      <c r="G144" s="269">
        <f t="shared" si="71"/>
        <v>386.0307616694526</v>
      </c>
      <c r="H144" s="269">
        <f t="shared" si="71"/>
        <v>311.41226662759647</v>
      </c>
      <c r="I144" s="269">
        <f t="shared" si="71"/>
        <v>9403.3241555172262</v>
      </c>
    </row>
    <row r="145" spans="1:9" x14ac:dyDescent="0.2">
      <c r="A145" s="251" t="s">
        <v>25</v>
      </c>
      <c r="B145" s="404">
        <f t="shared" si="74"/>
        <v>149748</v>
      </c>
      <c r="C145" s="403">
        <f t="shared" si="72"/>
        <v>0.74013260219766042</v>
      </c>
      <c r="D145" s="269">
        <f t="shared" si="73"/>
        <v>7156.7635374343345</v>
      </c>
      <c r="E145" s="269">
        <f t="shared" si="71"/>
        <v>1130.9691365494029</v>
      </c>
      <c r="F145" s="269">
        <f t="shared" si="71"/>
        <v>834.54668242647642</v>
      </c>
      <c r="G145" s="269">
        <f t="shared" si="71"/>
        <v>332.49971939525074</v>
      </c>
      <c r="H145" s="269">
        <f t="shared" si="71"/>
        <v>321.0320125143574</v>
      </c>
      <c r="I145" s="269">
        <f t="shared" si="71"/>
        <v>9669.5693666025581</v>
      </c>
    </row>
    <row r="146" spans="1:9" x14ac:dyDescent="0.2">
      <c r="A146" s="251" t="s">
        <v>26</v>
      </c>
      <c r="B146" s="404">
        <f t="shared" si="74"/>
        <v>149748</v>
      </c>
      <c r="C146" s="403">
        <f t="shared" si="72"/>
        <v>0.74016124916575077</v>
      </c>
      <c r="D146" s="269">
        <f t="shared" si="73"/>
        <v>7151.4047389256066</v>
      </c>
      <c r="E146" s="269">
        <f t="shared" si="71"/>
        <v>1130.4707094585572</v>
      </c>
      <c r="F146" s="269">
        <f t="shared" si="71"/>
        <v>833.6812711355077</v>
      </c>
      <c r="G146" s="269">
        <f t="shared" si="71"/>
        <v>331.5285153057136</v>
      </c>
      <c r="H146" s="269">
        <f t="shared" si="71"/>
        <v>321.0320125143574</v>
      </c>
      <c r="I146" s="269">
        <f t="shared" si="71"/>
        <v>9661.9550766621269</v>
      </c>
    </row>
    <row r="147" spans="1:9" x14ac:dyDescent="0.2">
      <c r="A147" s="399" t="s">
        <v>1064</v>
      </c>
      <c r="B147" s="404">
        <f t="shared" si="74"/>
        <v>148865</v>
      </c>
      <c r="C147" s="403">
        <f t="shared" ref="C147:C152" si="75">D147/I147</f>
        <v>0.72796001922881504</v>
      </c>
      <c r="D147" s="269">
        <f t="shared" si="73"/>
        <v>7497.6612578207078</v>
      </c>
      <c r="E147" s="269">
        <f t="shared" si="71"/>
        <v>1222.9429712155311</v>
      </c>
      <c r="F147" s="269">
        <f t="shared" si="71"/>
        <v>870.48382843515935</v>
      </c>
      <c r="G147" s="269">
        <f t="shared" si="71"/>
        <v>489.10296214691169</v>
      </c>
      <c r="H147" s="269">
        <f t="shared" si="71"/>
        <v>286.8496418903033</v>
      </c>
      <c r="I147" s="269">
        <f t="shared" si="71"/>
        <v>10299.550881604138</v>
      </c>
    </row>
    <row r="148" spans="1:9" x14ac:dyDescent="0.2">
      <c r="A148" s="399" t="s">
        <v>1065</v>
      </c>
      <c r="B148" s="404">
        <f t="shared" si="74"/>
        <v>148865</v>
      </c>
      <c r="C148" s="403">
        <f t="shared" si="75"/>
        <v>0.72991544607173275</v>
      </c>
      <c r="D148" s="269">
        <f t="shared" si="73"/>
        <v>7333.0099720725293</v>
      </c>
      <c r="E148" s="269">
        <f t="shared" si="71"/>
        <v>1199.3276109898229</v>
      </c>
      <c r="F148" s="269">
        <f t="shared" si="71"/>
        <v>819.08778853323474</v>
      </c>
      <c r="G148" s="269">
        <f t="shared" si="71"/>
        <v>474.11545225539925</v>
      </c>
      <c r="H148" s="269">
        <f t="shared" si="71"/>
        <v>286.8496418903033</v>
      </c>
      <c r="I148" s="269">
        <f t="shared" si="71"/>
        <v>10046.382785208076</v>
      </c>
    </row>
    <row r="149" spans="1:9" x14ac:dyDescent="0.2">
      <c r="A149" s="399" t="s">
        <v>1066</v>
      </c>
      <c r="B149" s="404">
        <f t="shared" si="74"/>
        <v>148865</v>
      </c>
      <c r="C149" s="403">
        <f t="shared" si="75"/>
        <v>0.72604137849431949</v>
      </c>
      <c r="D149" s="269">
        <f t="shared" si="73"/>
        <v>7165.5140145060159</v>
      </c>
      <c r="E149" s="269">
        <f t="shared" si="71"/>
        <v>1194.1546460215632</v>
      </c>
      <c r="F149" s="269">
        <f t="shared" si="71"/>
        <v>813.75731293453816</v>
      </c>
      <c r="G149" s="269">
        <f t="shared" si="71"/>
        <v>473.51587216605651</v>
      </c>
      <c r="H149" s="269">
        <f t="shared" si="71"/>
        <v>286.8496418903033</v>
      </c>
      <c r="I149" s="269">
        <f t="shared" si="71"/>
        <v>9869.2915125113341</v>
      </c>
    </row>
    <row r="150" spans="1:9" x14ac:dyDescent="0.2">
      <c r="A150" s="399" t="s">
        <v>1117</v>
      </c>
      <c r="B150" s="404">
        <f t="shared" si="74"/>
        <v>147965</v>
      </c>
      <c r="C150" s="403">
        <f t="shared" si="75"/>
        <v>0.72740970307717778</v>
      </c>
      <c r="D150" s="269">
        <f t="shared" si="73"/>
        <v>7629.3772941535344</v>
      </c>
      <c r="E150" s="269">
        <f t="shared" ref="E150:I159" si="76">E65/$B65</f>
        <v>1264.1509527928902</v>
      </c>
      <c r="F150" s="269">
        <f t="shared" si="76"/>
        <v>847.77550569391417</v>
      </c>
      <c r="G150" s="269">
        <f t="shared" si="76"/>
        <v>450.2578236069341</v>
      </c>
      <c r="H150" s="269">
        <f t="shared" si="76"/>
        <v>319.5440940763018</v>
      </c>
      <c r="I150" s="269">
        <f t="shared" si="76"/>
        <v>10488.418372588112</v>
      </c>
    </row>
    <row r="151" spans="1:9" x14ac:dyDescent="0.2">
      <c r="A151" s="399" t="s">
        <v>1118</v>
      </c>
      <c r="B151" s="404">
        <f t="shared" si="74"/>
        <v>147965</v>
      </c>
      <c r="C151" s="403">
        <f t="shared" si="75"/>
        <v>0.7287118567848293</v>
      </c>
      <c r="D151" s="269">
        <f t="shared" si="73"/>
        <v>7487.663810947297</v>
      </c>
      <c r="E151" s="269">
        <f t="shared" si="76"/>
        <v>1242.1533413983036</v>
      </c>
      <c r="F151" s="269">
        <f t="shared" si="76"/>
        <v>814.82620829250163</v>
      </c>
      <c r="G151" s="269">
        <f t="shared" si="76"/>
        <v>433.28613536985097</v>
      </c>
      <c r="H151" s="269">
        <f t="shared" si="76"/>
        <v>319.5415242118068</v>
      </c>
      <c r="I151" s="269">
        <f t="shared" si="76"/>
        <v>10275.205132497549</v>
      </c>
    </row>
    <row r="152" spans="1:9" x14ac:dyDescent="0.2">
      <c r="A152" s="399" t="s">
        <v>1119</v>
      </c>
      <c r="B152" s="404">
        <f t="shared" si="74"/>
        <v>147965</v>
      </c>
      <c r="C152" s="403">
        <f t="shared" si="75"/>
        <v>0.71615995976737279</v>
      </c>
      <c r="D152" s="269">
        <f t="shared" si="73"/>
        <v>7020.0495807490261</v>
      </c>
      <c r="E152" s="269">
        <f t="shared" si="76"/>
        <v>1240.8321756496468</v>
      </c>
      <c r="F152" s="269">
        <f t="shared" si="76"/>
        <v>810.3733639712093</v>
      </c>
      <c r="G152" s="269">
        <f t="shared" si="76"/>
        <v>432.4273122697935</v>
      </c>
      <c r="H152" s="269">
        <f t="shared" si="76"/>
        <v>319.5415242118068</v>
      </c>
      <c r="I152" s="269">
        <f t="shared" si="76"/>
        <v>9802.3486024397662</v>
      </c>
    </row>
    <row r="153" spans="1:9" x14ac:dyDescent="0.2">
      <c r="A153" s="251">
        <v>2012</v>
      </c>
      <c r="B153" s="404">
        <f t="shared" si="74"/>
        <v>147525</v>
      </c>
      <c r="C153" s="403">
        <f>D153/I153</f>
        <v>0.72584478204311087</v>
      </c>
      <c r="D153" s="269">
        <f t="shared" ref="D153:D160" si="77">D68/$B68</f>
        <v>7548.9587256397217</v>
      </c>
      <c r="E153" s="269">
        <f t="shared" si="76"/>
        <v>1253.3267039484833</v>
      </c>
      <c r="F153" s="269">
        <f t="shared" si="76"/>
        <v>887.7946314184037</v>
      </c>
      <c r="G153" s="269">
        <f t="shared" si="76"/>
        <v>387.53408574817826</v>
      </c>
      <c r="H153" s="269">
        <f t="shared" si="76"/>
        <v>322.62418573123199</v>
      </c>
      <c r="I153" s="269">
        <f t="shared" si="76"/>
        <v>10400.23833248602</v>
      </c>
    </row>
    <row r="154" spans="1:9" x14ac:dyDescent="0.2">
      <c r="A154" s="251">
        <v>2013</v>
      </c>
      <c r="B154" s="404">
        <f t="shared" si="74"/>
        <v>147705</v>
      </c>
      <c r="C154" s="403">
        <f>D154/I154</f>
        <v>0.73070561310352056</v>
      </c>
      <c r="D154" s="269">
        <f t="shared" si="77"/>
        <v>7698.5110253545918</v>
      </c>
      <c r="E154" s="269">
        <f t="shared" si="76"/>
        <v>1285.1535222233506</v>
      </c>
      <c r="F154" s="269">
        <f t="shared" si="76"/>
        <v>868.27202870586643</v>
      </c>
      <c r="G154" s="269">
        <f t="shared" si="76"/>
        <v>358.51124200264042</v>
      </c>
      <c r="H154" s="269">
        <f t="shared" si="76"/>
        <v>325.27393791679361</v>
      </c>
      <c r="I154" s="269">
        <f t="shared" si="76"/>
        <v>10535.721756203244</v>
      </c>
    </row>
    <row r="155" spans="1:9" x14ac:dyDescent="0.2">
      <c r="A155" s="251">
        <v>2014</v>
      </c>
      <c r="B155" s="404">
        <f t="shared" si="74"/>
        <v>148567</v>
      </c>
      <c r="C155" s="403">
        <f t="shared" ref="C155" si="78">D155/I155</f>
        <v>0.72303766121779334</v>
      </c>
      <c r="D155" s="269">
        <f t="shared" si="77"/>
        <v>7862.3869678326937</v>
      </c>
      <c r="E155" s="269">
        <f t="shared" si="76"/>
        <v>1364.6328327286676</v>
      </c>
      <c r="F155" s="269">
        <f t="shared" si="76"/>
        <v>906.24107527243586</v>
      </c>
      <c r="G155" s="269">
        <f t="shared" si="76"/>
        <v>407.40099026028651</v>
      </c>
      <c r="H155" s="269">
        <f t="shared" si="76"/>
        <v>333.44247114096669</v>
      </c>
      <c r="I155" s="269">
        <f t="shared" si="76"/>
        <v>10874.10433723505</v>
      </c>
    </row>
    <row r="156" spans="1:9" x14ac:dyDescent="0.2">
      <c r="A156" s="251">
        <v>2015</v>
      </c>
      <c r="B156" s="404">
        <f t="shared" si="74"/>
        <v>149410</v>
      </c>
      <c r="C156" s="403">
        <f t="shared" ref="C156" si="79">D156/I156</f>
        <v>0.72059441289739501</v>
      </c>
      <c r="D156" s="269">
        <f t="shared" si="77"/>
        <v>7958.9697141422948</v>
      </c>
      <c r="E156" s="269">
        <f t="shared" si="76"/>
        <v>1389.797917676193</v>
      </c>
      <c r="F156" s="269">
        <f t="shared" si="76"/>
        <v>903.85218345492285</v>
      </c>
      <c r="G156" s="269">
        <f t="shared" si="76"/>
        <v>405.4911606318185</v>
      </c>
      <c r="H156" s="269">
        <f t="shared" si="76"/>
        <v>386.89516304129575</v>
      </c>
      <c r="I156" s="269">
        <f t="shared" si="76"/>
        <v>11045.006138946525</v>
      </c>
    </row>
    <row r="157" spans="1:9" x14ac:dyDescent="0.2">
      <c r="A157" s="251">
        <v>2016</v>
      </c>
      <c r="B157" s="404">
        <f t="shared" si="74"/>
        <v>150187</v>
      </c>
      <c r="C157" s="403">
        <f t="shared" ref="C157" si="80">D157/I157</f>
        <v>0.72296478499368122</v>
      </c>
      <c r="D157" s="269">
        <f t="shared" si="77"/>
        <v>8160.1567290777502</v>
      </c>
      <c r="E157" s="269">
        <f t="shared" si="76"/>
        <v>1420.0142758028323</v>
      </c>
      <c r="F157" s="269">
        <f t="shared" si="76"/>
        <v>907.40843095607465</v>
      </c>
      <c r="G157" s="269">
        <f t="shared" si="76"/>
        <v>389.68112020347968</v>
      </c>
      <c r="H157" s="269">
        <f t="shared" si="76"/>
        <v>409.81303102132671</v>
      </c>
      <c r="I157" s="269">
        <f t="shared" si="76"/>
        <v>11287.073587061464</v>
      </c>
    </row>
    <row r="158" spans="1:9" x14ac:dyDescent="0.2">
      <c r="A158" s="251">
        <v>2017</v>
      </c>
      <c r="B158" s="404">
        <f t="shared" si="74"/>
        <v>151433</v>
      </c>
      <c r="C158" s="403">
        <f t="shared" ref="C158" si="81">D158/I158</f>
        <v>0.72296734554036468</v>
      </c>
      <c r="D158" s="269">
        <f t="shared" si="77"/>
        <v>8093.0162183275761</v>
      </c>
      <c r="E158" s="269">
        <f t="shared" si="76"/>
        <v>1408.2177170761988</v>
      </c>
      <c r="F158" s="269">
        <f t="shared" si="76"/>
        <v>899.91484187726587</v>
      </c>
      <c r="G158" s="269">
        <f t="shared" si="76"/>
        <v>386.63804778350823</v>
      </c>
      <c r="H158" s="269">
        <f t="shared" si="76"/>
        <v>406.37881498748618</v>
      </c>
      <c r="I158" s="269">
        <f t="shared" si="76"/>
        <v>11194.165640052033</v>
      </c>
    </row>
    <row r="159" spans="1:9" x14ac:dyDescent="0.2">
      <c r="A159" s="251">
        <v>2018</v>
      </c>
      <c r="B159" s="404">
        <f t="shared" si="74"/>
        <v>152221</v>
      </c>
      <c r="C159" s="403">
        <f t="shared" ref="C159" si="82">D159/I159</f>
        <v>0.72057717563408996</v>
      </c>
      <c r="D159" s="269">
        <f t="shared" si="77"/>
        <v>8480.2154461605151</v>
      </c>
      <c r="E159" s="269">
        <f t="shared" si="76"/>
        <v>1445.4580346338546</v>
      </c>
      <c r="F159" s="269">
        <f t="shared" si="76"/>
        <v>870.56186991282402</v>
      </c>
      <c r="G159" s="269">
        <f t="shared" si="76"/>
        <v>327.02726226998902</v>
      </c>
      <c r="H159" s="269">
        <f t="shared" si="76"/>
        <v>645.38026514081503</v>
      </c>
      <c r="I159" s="269">
        <f t="shared" si="76"/>
        <v>11768.642878117998</v>
      </c>
    </row>
    <row r="160" spans="1:9" x14ac:dyDescent="0.2">
      <c r="A160" s="251">
        <v>2019</v>
      </c>
      <c r="B160" s="404">
        <f t="shared" si="74"/>
        <v>152628</v>
      </c>
      <c r="C160" s="403">
        <f t="shared" ref="C160" si="83">D160/I160</f>
        <v>0.71189920324401634</v>
      </c>
      <c r="D160" s="269">
        <f t="shared" si="77"/>
        <v>8718.7310478418112</v>
      </c>
      <c r="E160" s="269">
        <f t="shared" ref="E160:I160" si="84">E75/$B75</f>
        <v>1495.6935733286161</v>
      </c>
      <c r="F160" s="269">
        <f t="shared" si="84"/>
        <v>921.6669162932094</v>
      </c>
      <c r="G160" s="269">
        <f t="shared" si="84"/>
        <v>345.57998951699557</v>
      </c>
      <c r="H160" s="269">
        <f t="shared" si="84"/>
        <v>765.47105740755308</v>
      </c>
      <c r="I160" s="269">
        <f t="shared" si="84"/>
        <v>12247.142584388184</v>
      </c>
    </row>
  </sheetData>
  <phoneticPr fontId="6" type="noConversion"/>
  <pageMargins left="0.25" right="0.25" top="1" bottom="1" header="0.5" footer="0.5"/>
  <pageSetup scale="74" orientation="landscape" r:id="rId1"/>
  <headerFooter alignWithMargins="0">
    <oddFooter>&amp;L&amp;Z&amp;F</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'19func'!C47</f>
        <v>6276.6902145084787</v>
      </c>
      <c r="H5" s="357" t="s">
        <v>1108</v>
      </c>
    </row>
    <row r="7" spans="3:11" ht="13.5" thickBot="1" x14ac:dyDescent="0.25"/>
    <row r="8" spans="3:11" ht="13.5" thickBot="1" x14ac:dyDescent="0.25">
      <c r="I8" s="343" t="s">
        <v>95</v>
      </c>
      <c r="J8" s="381">
        <f>'19func'!D47</f>
        <v>1108.69769511492</v>
      </c>
      <c r="K8" s="357" t="s">
        <v>1108</v>
      </c>
    </row>
    <row r="14" spans="3:11" ht="13.5" thickBot="1" x14ac:dyDescent="0.25"/>
    <row r="15" spans="3:11" x14ac:dyDescent="0.2">
      <c r="C15" s="350" t="s">
        <v>1114</v>
      </c>
      <c r="D15" s="351"/>
    </row>
    <row r="16" spans="3:11" ht="13.5" thickBot="1" x14ac:dyDescent="0.25">
      <c r="C16" s="380">
        <f>'19func'!E47</f>
        <v>680.02923460963916</v>
      </c>
      <c r="D16" s="345" t="s">
        <v>1108</v>
      </c>
    </row>
    <row r="22" spans="2:11" ht="13.5" thickBot="1" x14ac:dyDescent="0.25"/>
    <row r="23" spans="2:11" ht="15.75" x14ac:dyDescent="0.25">
      <c r="F23" s="468" t="s">
        <v>1115</v>
      </c>
      <c r="G23" s="469"/>
    </row>
    <row r="24" spans="2:11" ht="15.75" x14ac:dyDescent="0.25">
      <c r="F24" s="470">
        <f>ROUND(J8+J29+J38+G41+C31+C16+G5+D46,0)</f>
        <v>12247</v>
      </c>
      <c r="G24" s="471"/>
    </row>
    <row r="25" spans="2:11" ht="16.5" thickBot="1" x14ac:dyDescent="0.3">
      <c r="F25" s="472" t="s">
        <v>1116</v>
      </c>
      <c r="G25" s="473"/>
    </row>
    <row r="28" spans="2:11" ht="13.5" thickBot="1" x14ac:dyDescent="0.25"/>
    <row r="29" spans="2:11" ht="13.5" thickBot="1" x14ac:dyDescent="0.25">
      <c r="I29" s="343" t="s">
        <v>1109</v>
      </c>
      <c r="J29" s="381">
        <f>'19func'!J47</f>
        <v>932.55683360851219</v>
      </c>
      <c r="K29" s="357" t="s">
        <v>1108</v>
      </c>
    </row>
    <row r="30" spans="2:11" ht="13.5" thickBot="1" x14ac:dyDescent="0.25"/>
    <row r="31" spans="2:11" ht="13.5" thickBot="1" x14ac:dyDescent="0.25">
      <c r="B31" s="343" t="s">
        <v>93</v>
      </c>
      <c r="C31" s="381">
        <f>'19func'!I47</f>
        <v>802.55074311397641</v>
      </c>
      <c r="D31" s="357" t="s">
        <v>1108</v>
      </c>
    </row>
    <row r="37" spans="2:11" ht="13.5" thickBot="1" x14ac:dyDescent="0.25"/>
    <row r="38" spans="2:11" ht="13.5" thickBot="1" x14ac:dyDescent="0.25">
      <c r="I38" s="343" t="s">
        <v>1110</v>
      </c>
      <c r="J38" s="381">
        <f>'19func'!F47</f>
        <v>641.22108636685277</v>
      </c>
      <c r="K38" s="357" t="s">
        <v>1108</v>
      </c>
    </row>
    <row r="39" spans="2:11" ht="13.5" thickBot="1" x14ac:dyDescent="0.25"/>
    <row r="40" spans="2:11" ht="13.5" thickBot="1" x14ac:dyDescent="0.25">
      <c r="F40" s="348" t="s">
        <v>1112</v>
      </c>
      <c r="G40" s="346"/>
      <c r="H40" s="351"/>
    </row>
    <row r="41" spans="2:11" ht="13.5" thickBot="1" x14ac:dyDescent="0.25">
      <c r="G41" s="380">
        <f>'19func'!G47</f>
        <v>1155.9479130958935</v>
      </c>
      <c r="H41" s="345" t="s">
        <v>1108</v>
      </c>
    </row>
    <row r="45" spans="2:11" ht="13.5" thickBot="1" x14ac:dyDescent="0.25"/>
    <row r="46" spans="2:11" ht="13.5" thickBot="1" x14ac:dyDescent="0.25">
      <c r="B46" s="354"/>
      <c r="C46" s="343" t="s">
        <v>1113</v>
      </c>
      <c r="D46" s="381">
        <f>'19func'!H47</f>
        <v>649.44886396991387</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7659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765953"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'18func'!C47</f>
        <v>6061.9348076152428</v>
      </c>
      <c r="H5" s="357" t="s">
        <v>1108</v>
      </c>
    </row>
    <row r="7" spans="3:11" ht="13.5" thickBot="1" x14ac:dyDescent="0.25"/>
    <row r="8" spans="3:11" ht="13.5" thickBot="1" x14ac:dyDescent="0.25">
      <c r="I8" s="343" t="s">
        <v>95</v>
      </c>
      <c r="J8" s="381">
        <f>'18func'!D47</f>
        <v>1082.2758057035496</v>
      </c>
      <c r="K8" s="357" t="s">
        <v>1108</v>
      </c>
    </row>
    <row r="14" spans="3:11" ht="13.5" thickBot="1" x14ac:dyDescent="0.25"/>
    <row r="15" spans="3:11" x14ac:dyDescent="0.2">
      <c r="C15" s="350" t="s">
        <v>1114</v>
      </c>
      <c r="D15" s="351"/>
    </row>
    <row r="16" spans="3:11" ht="13.5" thickBot="1" x14ac:dyDescent="0.25">
      <c r="C16" s="380">
        <f>'18func'!E47</f>
        <v>657.64888852392255</v>
      </c>
      <c r="D16" s="345" t="s">
        <v>1108</v>
      </c>
    </row>
    <row r="22" spans="2:11" ht="13.5" thickBot="1" x14ac:dyDescent="0.25"/>
    <row r="23" spans="2:11" ht="15.75" x14ac:dyDescent="0.25">
      <c r="F23" s="468" t="s">
        <v>1115</v>
      </c>
      <c r="G23" s="469"/>
    </row>
    <row r="24" spans="2:11" ht="15.75" x14ac:dyDescent="0.25">
      <c r="F24" s="470">
        <f>ROUND(J8+J29+J38+G41+C31+C16+G5+D46,0)</f>
        <v>11769</v>
      </c>
      <c r="G24" s="471"/>
    </row>
    <row r="25" spans="2:11" ht="16.5" thickBot="1" x14ac:dyDescent="0.3">
      <c r="F25" s="472" t="s">
        <v>1116</v>
      </c>
      <c r="G25" s="473"/>
    </row>
    <row r="28" spans="2:11" ht="13.5" thickBot="1" x14ac:dyDescent="0.25"/>
    <row r="29" spans="2:11" ht="13.5" thickBot="1" x14ac:dyDescent="0.25">
      <c r="I29" s="343" t="s">
        <v>1109</v>
      </c>
      <c r="J29" s="381">
        <f>'18func'!J47</f>
        <v>821.82102843891448</v>
      </c>
      <c r="K29" s="357" t="s">
        <v>1108</v>
      </c>
    </row>
    <row r="30" spans="2:11" ht="13.5" thickBot="1" x14ac:dyDescent="0.25"/>
    <row r="31" spans="2:11" ht="13.5" thickBot="1" x14ac:dyDescent="0.25">
      <c r="B31" s="343" t="s">
        <v>93</v>
      </c>
      <c r="C31" s="381">
        <f>'18func'!I47</f>
        <v>793.16374803739313</v>
      </c>
      <c r="D31" s="357" t="s">
        <v>1108</v>
      </c>
    </row>
    <row r="37" spans="2:11" ht="13.5" thickBot="1" x14ac:dyDescent="0.25"/>
    <row r="38" spans="2:11" ht="13.5" thickBot="1" x14ac:dyDescent="0.25">
      <c r="I38" s="343" t="s">
        <v>1110</v>
      </c>
      <c r="J38" s="381">
        <f>'18func'!F47</f>
        <v>614.52752589984289</v>
      </c>
      <c r="K38" s="357" t="s">
        <v>1108</v>
      </c>
    </row>
    <row r="39" spans="2:11" ht="13.5" thickBot="1" x14ac:dyDescent="0.25"/>
    <row r="40" spans="2:11" ht="13.5" thickBot="1" x14ac:dyDescent="0.25">
      <c r="F40" s="348" t="s">
        <v>1112</v>
      </c>
      <c r="G40" s="346"/>
      <c r="H40" s="351"/>
    </row>
    <row r="41" spans="2:11" ht="13.5" thickBot="1" x14ac:dyDescent="0.25">
      <c r="G41" s="380">
        <f>'18func'!G47</f>
        <v>1115.2120939292215</v>
      </c>
      <c r="H41" s="345" t="s">
        <v>1108</v>
      </c>
    </row>
    <row r="45" spans="2:11" ht="13.5" thickBot="1" x14ac:dyDescent="0.25"/>
    <row r="46" spans="2:11" ht="13.5" thickBot="1" x14ac:dyDescent="0.25">
      <c r="B46" s="354"/>
      <c r="C46" s="343" t="s">
        <v>1113</v>
      </c>
      <c r="D46" s="381">
        <f>'18func'!H47</f>
        <v>622.05897996991212</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647169"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M29" sqref="M2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'17func'!C47</f>
        <v>5989.635151453117</v>
      </c>
      <c r="H5" s="357" t="s">
        <v>1108</v>
      </c>
    </row>
    <row r="7" spans="3:11" ht="13.5" thickBot="1" x14ac:dyDescent="0.25"/>
    <row r="8" spans="3:11" ht="13.5" thickBot="1" x14ac:dyDescent="0.25">
      <c r="I8" s="343" t="s">
        <v>95</v>
      </c>
      <c r="J8" s="381">
        <f>'17func'!D47</f>
        <v>1043.156589580871</v>
      </c>
      <c r="K8" s="357" t="s">
        <v>1108</v>
      </c>
    </row>
    <row r="14" spans="3:11" ht="13.5" thickBot="1" x14ac:dyDescent="0.25"/>
    <row r="15" spans="3:11" x14ac:dyDescent="0.2">
      <c r="C15" s="350" t="s">
        <v>1114</v>
      </c>
      <c r="D15" s="351"/>
    </row>
    <row r="16" spans="3:11" ht="13.5" thickBot="1" x14ac:dyDescent="0.25">
      <c r="C16" s="380">
        <f>'17func'!E47</f>
        <v>664.41029524608234</v>
      </c>
      <c r="D16" s="345" t="s">
        <v>1108</v>
      </c>
    </row>
    <row r="22" spans="2:11" ht="13.5" thickBot="1" x14ac:dyDescent="0.25"/>
    <row r="23" spans="2:11" ht="15.75" x14ac:dyDescent="0.25">
      <c r="F23" s="468" t="s">
        <v>1115</v>
      </c>
      <c r="G23" s="469"/>
    </row>
    <row r="24" spans="2:11" ht="15.75" x14ac:dyDescent="0.25">
      <c r="F24" s="470">
        <f>ROUND(J8+J29+J38+G41+C31+C16+G5+D46,0)</f>
        <v>11437</v>
      </c>
      <c r="G24" s="471"/>
    </row>
    <row r="25" spans="2:11" ht="16.5" thickBot="1" x14ac:dyDescent="0.3">
      <c r="F25" s="472" t="s">
        <v>1116</v>
      </c>
      <c r="G25" s="473"/>
    </row>
    <row r="28" spans="2:11" ht="13.5" thickBot="1" x14ac:dyDescent="0.25"/>
    <row r="29" spans="2:11" ht="13.5" thickBot="1" x14ac:dyDescent="0.25">
      <c r="I29" s="343" t="s">
        <v>1109</v>
      </c>
      <c r="J29" s="381">
        <f>'17func'!J47</f>
        <v>640.82691791089121</v>
      </c>
      <c r="K29" s="357" t="s">
        <v>1108</v>
      </c>
    </row>
    <row r="30" spans="2:11" ht="13.5" thickBot="1" x14ac:dyDescent="0.25"/>
    <row r="31" spans="2:11" ht="13.5" thickBot="1" x14ac:dyDescent="0.25">
      <c r="B31" s="343" t="s">
        <v>93</v>
      </c>
      <c r="C31" s="381">
        <f>'17func'!I47</f>
        <v>772.96893299346914</v>
      </c>
      <c r="D31" s="357" t="s">
        <v>1108</v>
      </c>
    </row>
    <row r="37" spans="2:11" ht="13.5" thickBot="1" x14ac:dyDescent="0.25"/>
    <row r="38" spans="2:11" ht="13.5" thickBot="1" x14ac:dyDescent="0.25">
      <c r="I38" s="343" t="s">
        <v>1110</v>
      </c>
      <c r="J38" s="381">
        <f>'17func'!F47</f>
        <v>602.11547839638661</v>
      </c>
      <c r="K38" s="357" t="s">
        <v>1108</v>
      </c>
    </row>
    <row r="39" spans="2:11" ht="13.5" thickBot="1" x14ac:dyDescent="0.25"/>
    <row r="40" spans="2:11" ht="13.5" thickBot="1" x14ac:dyDescent="0.25">
      <c r="F40" s="348" t="s">
        <v>1112</v>
      </c>
      <c r="G40" s="346"/>
      <c r="H40" s="351"/>
    </row>
    <row r="41" spans="2:11" ht="13.5" thickBot="1" x14ac:dyDescent="0.25">
      <c r="G41" s="380">
        <f>'17func'!G47</f>
        <v>1120.4143649666848</v>
      </c>
      <c r="H41" s="345" t="s">
        <v>1108</v>
      </c>
    </row>
    <row r="45" spans="2:11" ht="13.5" thickBot="1" x14ac:dyDescent="0.25"/>
    <row r="46" spans="2:11" ht="13.5" thickBot="1" x14ac:dyDescent="0.25">
      <c r="B46" s="354"/>
      <c r="C46" s="343" t="s">
        <v>1113</v>
      </c>
      <c r="D46" s="381">
        <f>'17func'!H47</f>
        <v>603.60023673835963</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'16func'!C47</f>
        <v>5925.3435243396571</v>
      </c>
      <c r="H5" s="357" t="s">
        <v>1108</v>
      </c>
    </row>
    <row r="7" spans="3:11" ht="13.5" thickBot="1" x14ac:dyDescent="0.25"/>
    <row r="8" spans="3:11" ht="13.5" thickBot="1" x14ac:dyDescent="0.25">
      <c r="I8" s="343" t="s">
        <v>95</v>
      </c>
      <c r="J8" s="381">
        <f>'16func'!D47</f>
        <v>1023.9625249855181</v>
      </c>
      <c r="K8" s="357" t="s">
        <v>1108</v>
      </c>
    </row>
    <row r="14" spans="3:11" ht="13.5" thickBot="1" x14ac:dyDescent="0.25"/>
    <row r="15" spans="3:11" x14ac:dyDescent="0.2">
      <c r="C15" s="350" t="s">
        <v>1114</v>
      </c>
      <c r="D15" s="351"/>
    </row>
    <row r="16" spans="3:11" ht="13.5" thickBot="1" x14ac:dyDescent="0.25">
      <c r="C16" s="380">
        <f>'16func'!E47</f>
        <v>646.75877179782537</v>
      </c>
      <c r="D16" s="345" t="s">
        <v>1108</v>
      </c>
    </row>
    <row r="22" spans="2:11" ht="13.5" thickBot="1" x14ac:dyDescent="0.25"/>
    <row r="23" spans="2:11" ht="15.75" x14ac:dyDescent="0.25">
      <c r="F23" s="468" t="s">
        <v>1115</v>
      </c>
      <c r="G23" s="469"/>
    </row>
    <row r="24" spans="2:11" ht="15.75" x14ac:dyDescent="0.25">
      <c r="F24" s="470">
        <f>ROUND(J8+J29+J38+G41+C31+C16+G5+D46,0)</f>
        <v>11287</v>
      </c>
      <c r="G24" s="471"/>
    </row>
    <row r="25" spans="2:11" ht="16.5" thickBot="1" x14ac:dyDescent="0.3">
      <c r="F25" s="472" t="s">
        <v>1116</v>
      </c>
      <c r="G25" s="473"/>
    </row>
    <row r="28" spans="2:11" ht="13.5" thickBot="1" x14ac:dyDescent="0.25"/>
    <row r="29" spans="2:11" ht="13.5" thickBot="1" x14ac:dyDescent="0.25">
      <c r="I29" s="343" t="s">
        <v>1109</v>
      </c>
      <c r="J29" s="381">
        <f>'16func'!J47</f>
        <v>622.44374386598042</v>
      </c>
      <c r="K29" s="357" t="s">
        <v>1108</v>
      </c>
    </row>
    <row r="30" spans="2:11" ht="13.5" thickBot="1" x14ac:dyDescent="0.25"/>
    <row r="31" spans="2:11" ht="13.5" thickBot="1" x14ac:dyDescent="0.25">
      <c r="B31" s="343" t="s">
        <v>93</v>
      </c>
      <c r="C31" s="381">
        <f>'16func'!I47</f>
        <v>766.60432906975973</v>
      </c>
      <c r="D31" s="357" t="s">
        <v>1108</v>
      </c>
    </row>
    <row r="37" spans="2:11" ht="13.5" thickBot="1" x14ac:dyDescent="0.25"/>
    <row r="38" spans="2:11" ht="13.5" thickBot="1" x14ac:dyDescent="0.25">
      <c r="I38" s="343" t="s">
        <v>1110</v>
      </c>
      <c r="J38" s="381">
        <f>'16func'!F47</f>
        <v>595.51388029589793</v>
      </c>
      <c r="K38" s="357" t="s">
        <v>1108</v>
      </c>
    </row>
    <row r="39" spans="2:11" ht="13.5" thickBot="1" x14ac:dyDescent="0.25"/>
    <row r="40" spans="2:11" ht="13.5" thickBot="1" x14ac:dyDescent="0.25">
      <c r="F40" s="348" t="s">
        <v>1112</v>
      </c>
      <c r="G40" s="346"/>
      <c r="H40" s="351"/>
    </row>
    <row r="41" spans="2:11" ht="13.5" thickBot="1" x14ac:dyDescent="0.25">
      <c r="G41" s="380">
        <f>'16func'!G47</f>
        <v>1122.9328987195961</v>
      </c>
      <c r="H41" s="345" t="s">
        <v>1108</v>
      </c>
    </row>
    <row r="45" spans="2:11" ht="13.5" thickBot="1" x14ac:dyDescent="0.25"/>
    <row r="46" spans="2:11" ht="13.5" thickBot="1" x14ac:dyDescent="0.25">
      <c r="B46" s="354"/>
      <c r="C46" s="343" t="s">
        <v>1113</v>
      </c>
      <c r="D46" s="381">
        <f>'16func'!H47</f>
        <v>583.47639109909642</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C000"/>
    <pageSetUpPr fitToPage="1"/>
  </sheetPr>
  <dimension ref="A1:AD45"/>
  <sheetViews>
    <sheetView zoomScaleNormal="100" workbookViewId="0">
      <pane xSplit="1" ySplit="5" topLeftCell="R6" activePane="bottomRight" state="frozenSplit"/>
      <selection pane="topRight" activeCell="B1" sqref="B1"/>
      <selection pane="bottomLeft" activeCell="A5" sqref="A5"/>
      <selection pane="bottomRight" activeCell="AD11" sqref="AD11"/>
    </sheetView>
  </sheetViews>
  <sheetFormatPr defaultColWidth="11.28515625" defaultRowHeight="12.75" x14ac:dyDescent="0.2"/>
  <cols>
    <col min="1" max="1" width="44" style="152" customWidth="1"/>
    <col min="2" max="4" width="11.28515625" style="15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28" width="12" bestFit="1" customWidth="1"/>
  </cols>
  <sheetData>
    <row r="1" spans="1:30" x14ac:dyDescent="0.2">
      <c r="A1" s="38" t="s">
        <v>200</v>
      </c>
      <c r="B1" s="38"/>
      <c r="C1" s="38"/>
      <c r="D1" s="38"/>
      <c r="E1" s="1"/>
      <c r="F1" s="1"/>
      <c r="G1" s="1"/>
      <c r="H1" s="1"/>
      <c r="I1" s="1"/>
      <c r="J1" s="1"/>
      <c r="K1" s="1"/>
      <c r="L1" s="1"/>
      <c r="M1" s="1"/>
      <c r="N1" s="1"/>
    </row>
    <row r="2" spans="1:30" x14ac:dyDescent="0.2">
      <c r="A2" s="38" t="s">
        <v>495</v>
      </c>
      <c r="B2" s="38"/>
      <c r="C2" s="38"/>
      <c r="D2" s="38"/>
      <c r="E2" s="1"/>
      <c r="F2" s="1"/>
      <c r="G2" s="1"/>
      <c r="H2" s="1"/>
      <c r="I2" s="1"/>
      <c r="J2" s="1"/>
      <c r="K2" s="1"/>
      <c r="L2" s="1"/>
      <c r="M2" s="1"/>
      <c r="N2" s="1"/>
    </row>
    <row r="3" spans="1:30" x14ac:dyDescent="0.2">
      <c r="A3" s="332"/>
      <c r="B3" s="38"/>
      <c r="C3" s="38"/>
      <c r="D3" s="38"/>
      <c r="E3" s="1"/>
      <c r="F3" s="1"/>
      <c r="G3" s="1"/>
      <c r="H3" s="1"/>
      <c r="I3" s="1"/>
      <c r="J3" s="1"/>
      <c r="K3" s="1"/>
      <c r="L3" s="1"/>
      <c r="M3" s="1"/>
      <c r="N3" s="1"/>
    </row>
    <row r="4" spans="1:30" x14ac:dyDescent="0.2">
      <c r="A4" s="38"/>
      <c r="B4" s="38"/>
      <c r="C4" s="38"/>
      <c r="D4" s="38"/>
      <c r="E4" s="1"/>
      <c r="F4" s="1"/>
      <c r="G4" s="1"/>
      <c r="H4" s="1"/>
      <c r="I4" s="1"/>
      <c r="J4" s="1"/>
      <c r="K4" s="1"/>
      <c r="L4" s="1"/>
      <c r="M4" s="1"/>
      <c r="N4" s="1"/>
      <c r="R4" s="139"/>
      <c r="X4" s="251"/>
    </row>
    <row r="5" spans="1:30" s="152" customFormat="1" x14ac:dyDescent="0.2">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09">
        <v>2013</v>
      </c>
      <c r="Y5" s="409">
        <v>2014</v>
      </c>
      <c r="Z5" s="409">
        <v>2015</v>
      </c>
      <c r="AA5" s="409">
        <v>2016</v>
      </c>
      <c r="AB5" s="409">
        <v>2017</v>
      </c>
      <c r="AC5" s="409">
        <v>2018</v>
      </c>
      <c r="AD5" s="409">
        <v>2019</v>
      </c>
    </row>
    <row r="6" spans="1:30" x14ac:dyDescent="0.2">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c r="AB6" s="271">
        <f>'17Rev'!$C$25</f>
        <v>471213999.33999997</v>
      </c>
      <c r="AC6" s="271">
        <f>'18Rev'!$C$25</f>
        <v>557948164.95000005</v>
      </c>
      <c r="AD6" s="271">
        <f>'19Rev'!$C$25</f>
        <v>593124941.18000007</v>
      </c>
    </row>
    <row r="7" spans="1:30" x14ac:dyDescent="0.2">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c r="AB7" s="271">
        <f>'17Rev'!$D$25</f>
        <v>146659158.86000001</v>
      </c>
      <c r="AC7" s="271">
        <f>'18Rev'!$D$25</f>
        <v>89006412.019999996</v>
      </c>
      <c r="AD7" s="271">
        <f>'19Rev'!$D$25</f>
        <v>94284765.209999993</v>
      </c>
    </row>
    <row r="8" spans="1:30" x14ac:dyDescent="0.2">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c r="AB8" s="271">
        <f>'17Rev'!$E$25</f>
        <v>160692867.45999998</v>
      </c>
      <c r="AC8" s="271">
        <f>'18Rev'!$E$25</f>
        <v>164317384.46000004</v>
      </c>
      <c r="AD8" s="271">
        <f>'19Rev'!$E$25</f>
        <v>169830201.00999999</v>
      </c>
    </row>
    <row r="9" spans="1:30" x14ac:dyDescent="0.2">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c r="AB9" s="271">
        <f>'17Rev'!$F$25</f>
        <v>759703581.37000012</v>
      </c>
      <c r="AC9" s="271">
        <f>'18Rev'!$F$25</f>
        <v>793964574.46000004</v>
      </c>
      <c r="AD9" s="271">
        <f>'19Rev'!$F$25</f>
        <v>834007177.87000012</v>
      </c>
    </row>
    <row r="10" spans="1:30" x14ac:dyDescent="0.2">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c r="AB10" s="271">
        <f>'17Rev'!$G$25</f>
        <v>206991153.38</v>
      </c>
      <c r="AC10" s="271">
        <f>'18Rev'!$G$25</f>
        <v>226753250.94999999</v>
      </c>
      <c r="AD10" s="271">
        <f>'19Rev'!$G$25</f>
        <v>248944255.33999997</v>
      </c>
    </row>
    <row r="11" spans="1:30" x14ac:dyDescent="0.2">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c r="AB11" s="271"/>
      <c r="AC11" s="271"/>
      <c r="AD11" s="271"/>
    </row>
    <row r="12" spans="1:30" x14ac:dyDescent="0.2">
      <c r="A12" s="38"/>
      <c r="B12" s="6"/>
      <c r="C12" s="6"/>
      <c r="D12" s="6"/>
      <c r="E12" s="1"/>
      <c r="F12" s="1"/>
      <c r="G12" s="1"/>
      <c r="H12" s="1"/>
      <c r="I12" s="1"/>
      <c r="J12" s="1"/>
      <c r="K12" s="1"/>
      <c r="L12" s="1"/>
      <c r="M12" s="1"/>
      <c r="N12" s="6"/>
      <c r="O12" s="6"/>
      <c r="P12" s="6"/>
      <c r="Q12" s="139"/>
      <c r="R12" s="247"/>
      <c r="S12" s="247"/>
      <c r="T12" s="247"/>
      <c r="X12" s="251"/>
      <c r="Y12" s="251"/>
      <c r="Z12" s="251"/>
      <c r="AA12" s="251"/>
      <c r="AB12" s="251"/>
      <c r="AC12" s="251"/>
      <c r="AD12" s="251"/>
    </row>
    <row r="13" spans="1:30" ht="13.5" thickBot="1" x14ac:dyDescent="0.25">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10">
        <f>'13Rev'!H25</f>
        <v>1570833678</v>
      </c>
      <c r="Y13" s="410">
        <f>'14Rev'!$H$25</f>
        <v>1633897902.5500002</v>
      </c>
      <c r="Z13" s="410">
        <f>'15Rev'!$H$25</f>
        <v>1709507384.0899997</v>
      </c>
      <c r="AA13" s="410">
        <f>'16Rev'!$H$25</f>
        <v>1698741325.6100001</v>
      </c>
      <c r="AB13" s="410">
        <f>'17Rev'!$H$25</f>
        <v>1745260760.4100001</v>
      </c>
      <c r="AC13" s="410">
        <f>'18Rev'!$H$25</f>
        <v>1831989786.8400002</v>
      </c>
      <c r="AD13" s="410">
        <f>'19Rev'!$H$25</f>
        <v>1940191340.6100006</v>
      </c>
    </row>
    <row r="14" spans="1:30" ht="14.25" thickTop="1" thickBot="1" x14ac:dyDescent="0.25">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c r="AB14" s="271"/>
      <c r="AC14" s="271"/>
      <c r="AD14" s="271"/>
    </row>
    <row r="15" spans="1:30" ht="14.25" thickTop="1" thickBot="1" x14ac:dyDescent="0.25">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c r="AB15" s="251"/>
      <c r="AC15" s="251"/>
      <c r="AD15" s="251"/>
    </row>
    <row r="16" spans="1:30" ht="13.5" thickTop="1" x14ac:dyDescent="0.2">
      <c r="A16" s="38"/>
      <c r="B16" s="38"/>
      <c r="C16" s="38"/>
      <c r="D16" s="38"/>
      <c r="E16" s="1"/>
      <c r="F16" s="1"/>
      <c r="G16" s="1"/>
      <c r="H16" s="1"/>
      <c r="I16" s="1"/>
      <c r="J16" s="1"/>
      <c r="K16" s="1"/>
      <c r="L16" s="1"/>
      <c r="M16" s="1"/>
      <c r="N16" s="1"/>
      <c r="O16" s="1"/>
      <c r="P16" s="1"/>
      <c r="R16" s="139"/>
      <c r="S16" s="139"/>
      <c r="X16" s="251"/>
      <c r="Y16" s="251"/>
      <c r="Z16" s="251"/>
      <c r="AA16" s="251"/>
      <c r="AB16" s="251"/>
      <c r="AC16" s="251"/>
      <c r="AD16" s="251"/>
    </row>
    <row r="17" spans="1:30" x14ac:dyDescent="0.2">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11">
        <f t="shared" si="3"/>
        <v>0.25709005902787885</v>
      </c>
      <c r="Y17" s="411">
        <f t="shared" ref="Y17:Z17" si="4">Y6/Y$13</f>
        <v>0.25811974611864952</v>
      </c>
      <c r="Z17" s="411">
        <f t="shared" si="4"/>
        <v>0.26247366599053984</v>
      </c>
      <c r="AA17" s="411">
        <f t="shared" ref="AA17:AB17" si="5">AA6/AA$13</f>
        <v>0.26712081751885108</v>
      </c>
      <c r="AB17" s="411">
        <f t="shared" si="5"/>
        <v>0.2699963295051116</v>
      </c>
      <c r="AC17" s="411">
        <f t="shared" ref="AC17:AD17" si="6">AC6/AC$13</f>
        <v>0.30455855647121538</v>
      </c>
      <c r="AD17" s="411">
        <f t="shared" si="6"/>
        <v>0.30570435439296428</v>
      </c>
    </row>
    <row r="18" spans="1:30" x14ac:dyDescent="0.2">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11">
        <f t="shared" si="3"/>
        <v>9.4221311952289319E-2</v>
      </c>
      <c r="Y18" s="411">
        <f t="shared" ref="Y18:Z18" si="7">Y7/Y$13</f>
        <v>9.6212908489971799E-2</v>
      </c>
      <c r="Z18" s="411">
        <f t="shared" si="7"/>
        <v>0.10319347088044671</v>
      </c>
      <c r="AA18" s="411">
        <f t="shared" ref="AA18:AB18" si="8">AA7/AA$13</f>
        <v>8.6595457973671644E-2</v>
      </c>
      <c r="AB18" s="411">
        <f t="shared" si="8"/>
        <v>8.4032805977684713E-2</v>
      </c>
      <c r="AC18" s="411">
        <f t="shared" ref="AC18:AD18" si="9">AC7/AC$13</f>
        <v>4.8584556889657765E-2</v>
      </c>
      <c r="AD18" s="411">
        <f t="shared" si="9"/>
        <v>4.8595601493797332E-2</v>
      </c>
    </row>
    <row r="19" spans="1:30" x14ac:dyDescent="0.2">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12">
        <f t="shared" si="3"/>
        <v>8.6768016187134492E-2</v>
      </c>
      <c r="Y19" s="412">
        <f t="shared" ref="Y19:Z19" si="10">Y8/Y$13</f>
        <v>9.4643056845020848E-2</v>
      </c>
      <c r="Z19" s="412">
        <f t="shared" si="10"/>
        <v>9.1784361588776522E-2</v>
      </c>
      <c r="AA19" s="412">
        <f t="shared" ref="AA19:AB19" si="11">AA8/AA$13</f>
        <v>8.9364774207448844E-2</v>
      </c>
      <c r="AB19" s="412">
        <f t="shared" si="11"/>
        <v>9.2073844267403171E-2</v>
      </c>
      <c r="AC19" s="412">
        <f t="shared" ref="AC19:AD19" si="12">AC8/AC$13</f>
        <v>8.9693395476527826E-2</v>
      </c>
      <c r="AD19" s="412">
        <f t="shared" si="12"/>
        <v>8.7532707447609256E-2</v>
      </c>
    </row>
    <row r="20" spans="1:30" x14ac:dyDescent="0.2">
      <c r="A20" s="38" t="s">
        <v>428</v>
      </c>
      <c r="B20" s="30">
        <f>SUM(B17:B19)</f>
        <v>0.48220742852251536</v>
      </c>
      <c r="C20" s="30">
        <f t="shared" ref="C20:P20" si="13">SUM(C17:C19)</f>
        <v>0.50514687447408468</v>
      </c>
      <c r="D20" s="30">
        <f t="shared" si="13"/>
        <v>0.36675599412456894</v>
      </c>
      <c r="E20" s="30">
        <f t="shared" si="13"/>
        <v>0.3935297182330163</v>
      </c>
      <c r="F20" s="30">
        <f t="shared" si="13"/>
        <v>0.40900889299732274</v>
      </c>
      <c r="G20" s="30">
        <f t="shared" si="13"/>
        <v>0.41561303014255202</v>
      </c>
      <c r="H20" s="30">
        <f t="shared" si="13"/>
        <v>0.43958154081050871</v>
      </c>
      <c r="I20" s="30">
        <f t="shared" si="13"/>
        <v>0.43363282800917546</v>
      </c>
      <c r="J20" s="30">
        <f t="shared" si="13"/>
        <v>0.44354578773845071</v>
      </c>
      <c r="K20" s="30">
        <f t="shared" si="13"/>
        <v>0.44251793323289057</v>
      </c>
      <c r="L20" s="30">
        <f t="shared" si="13"/>
        <v>0.43979012751254987</v>
      </c>
      <c r="M20" s="30">
        <f t="shared" si="13"/>
        <v>0.44397240940697752</v>
      </c>
      <c r="N20" s="30">
        <f t="shared" si="13"/>
        <v>0.43640705959183035</v>
      </c>
      <c r="O20" s="30">
        <f t="shared" si="13"/>
        <v>0.44829300722813997</v>
      </c>
      <c r="P20" s="30">
        <f t="shared" si="13"/>
        <v>0.44541650052068327</v>
      </c>
      <c r="Q20" s="30">
        <f t="shared" ref="Q20:V20" si="14">SUM(Q17:Q19)</f>
        <v>0.45325519698497818</v>
      </c>
      <c r="R20" s="30">
        <f t="shared" si="14"/>
        <v>0.44868893243850938</v>
      </c>
      <c r="S20" s="30">
        <f t="shared" si="14"/>
        <v>0.44796608574809665</v>
      </c>
      <c r="T20" s="301">
        <f t="shared" si="14"/>
        <v>0.45542661713012411</v>
      </c>
      <c r="U20" s="301">
        <f t="shared" si="14"/>
        <v>0.43663031478344194</v>
      </c>
      <c r="V20" s="301">
        <f t="shared" si="14"/>
        <v>0.4379381855465021</v>
      </c>
      <c r="W20" s="301">
        <f t="shared" ref="W20:AB20" si="15">SUM(W17:W19)</f>
        <v>0.43725071684679656</v>
      </c>
      <c r="X20" s="411">
        <f t="shared" si="15"/>
        <v>0.43807938716730266</v>
      </c>
      <c r="Y20" s="411">
        <f t="shared" si="15"/>
        <v>0.44897571145364212</v>
      </c>
      <c r="Z20" s="411">
        <f t="shared" si="15"/>
        <v>0.45745149845976307</v>
      </c>
      <c r="AA20" s="411">
        <f t="shared" si="15"/>
        <v>0.44308104969997153</v>
      </c>
      <c r="AB20" s="411">
        <f t="shared" si="15"/>
        <v>0.44610297975019947</v>
      </c>
      <c r="AC20" s="411">
        <f t="shared" ref="AC20:AD20" si="16">SUM(AC17:AC19)</f>
        <v>0.44283650883740094</v>
      </c>
      <c r="AD20" s="411">
        <f t="shared" si="16"/>
        <v>0.44183266333437088</v>
      </c>
    </row>
    <row r="21" spans="1:30" x14ac:dyDescent="0.2">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17">P9/P$13</f>
        <v>0.40915544093444034</v>
      </c>
      <c r="Q21" s="30">
        <f t="shared" si="17"/>
        <v>0.4111366293047935</v>
      </c>
      <c r="R21" s="30">
        <f t="shared" si="17"/>
        <v>0.42252558454360667</v>
      </c>
      <c r="S21" s="30">
        <f t="shared" si="17"/>
        <v>0.43173660773835815</v>
      </c>
      <c r="T21" s="301">
        <f t="shared" si="17"/>
        <v>0.42343111472452433</v>
      </c>
      <c r="U21" s="301">
        <f t="shared" ref="U21:V23" si="18">U9/U$13</f>
        <v>0.4241913192058962</v>
      </c>
      <c r="V21" s="301">
        <f t="shared" si="18"/>
        <v>0.42878578852040905</v>
      </c>
      <c r="W21" s="301">
        <f t="shared" ref="W21:X23" si="19">W9/W$13</f>
        <v>0.4345224434183414</v>
      </c>
      <c r="X21" s="411">
        <f t="shared" si="19"/>
        <v>0.43680067636033965</v>
      </c>
      <c r="Y21" s="411">
        <f t="shared" ref="Y21:Z21" si="20">Y9/Y$13</f>
        <v>0.43555108732886233</v>
      </c>
      <c r="Z21" s="411">
        <f t="shared" si="20"/>
        <v>0.42498037285561796</v>
      </c>
      <c r="AA21" s="411">
        <f t="shared" ref="AA21:AB21" si="21">AA9/AA$13</f>
        <v>0.43742162435070719</v>
      </c>
      <c r="AB21" s="411">
        <f t="shared" si="21"/>
        <v>0.43529517113049004</v>
      </c>
      <c r="AC21" s="411">
        <f t="shared" ref="AC21:AD21" si="22">AC9/AC$13</f>
        <v>0.43338919253993757</v>
      </c>
      <c r="AD21" s="411">
        <f t="shared" si="22"/>
        <v>0.42985821058648077</v>
      </c>
    </row>
    <row r="22" spans="1:30" x14ac:dyDescent="0.2">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17"/>
        <v>0.14542805854487625</v>
      </c>
      <c r="Q22" s="30">
        <f t="shared" si="17"/>
        <v>0.13560817371022843</v>
      </c>
      <c r="R22" s="30">
        <f t="shared" si="17"/>
        <v>0.12878548301788384</v>
      </c>
      <c r="S22" s="30">
        <f t="shared" si="17"/>
        <v>0.12029730651354531</v>
      </c>
      <c r="T22" s="301">
        <f t="shared" si="17"/>
        <v>0.11933794181548736</v>
      </c>
      <c r="U22" s="301">
        <f t="shared" si="18"/>
        <v>0.11783357921898369</v>
      </c>
      <c r="V22" s="301">
        <f t="shared" si="18"/>
        <v>0.11482624271425006</v>
      </c>
      <c r="W22" s="301">
        <f t="shared" si="19"/>
        <v>0.12577427826623783</v>
      </c>
      <c r="X22" s="411">
        <f t="shared" si="19"/>
        <v>0.1251199364723577</v>
      </c>
      <c r="Y22" s="411">
        <f t="shared" ref="Y22:Z22" si="23">Y10/Y$13</f>
        <v>0.11547320121749549</v>
      </c>
      <c r="Z22" s="411">
        <f t="shared" si="23"/>
        <v>0.1175681286846193</v>
      </c>
      <c r="AA22" s="411">
        <f t="shared" ref="AA22:AB22" si="24">AA10/AA$13</f>
        <v>0.11949732594932111</v>
      </c>
      <c r="AB22" s="411">
        <f t="shared" si="24"/>
        <v>0.11860184911931053</v>
      </c>
      <c r="AC22" s="411">
        <f t="shared" ref="AC22:AD22" si="25">AC10/AC$13</f>
        <v>0.1237742986226614</v>
      </c>
      <c r="AD22" s="411">
        <f t="shared" si="25"/>
        <v>0.12830912607914813</v>
      </c>
    </row>
    <row r="23" spans="1:30" x14ac:dyDescent="0.2">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18"/>
        <v>2.1344786791678179E-2</v>
      </c>
      <c r="V23" s="301">
        <f t="shared" si="18"/>
        <v>1.8449783218838729E-2</v>
      </c>
      <c r="W23" s="301">
        <f t="shared" si="19"/>
        <v>2.4525614686242035E-3</v>
      </c>
      <c r="X23" s="411"/>
      <c r="Y23" s="411"/>
      <c r="Z23" s="411"/>
      <c r="AA23" s="411"/>
      <c r="AB23" s="411"/>
      <c r="AC23" s="411"/>
      <c r="AD23" s="411"/>
    </row>
    <row r="24" spans="1:30" x14ac:dyDescent="0.2">
      <c r="A24" s="38"/>
      <c r="B24" s="30"/>
      <c r="C24" s="30"/>
      <c r="D24" s="30"/>
      <c r="E24" s="30"/>
      <c r="F24" s="30"/>
      <c r="G24" s="30"/>
      <c r="H24" s="30"/>
      <c r="I24" s="30"/>
      <c r="J24" s="30"/>
      <c r="K24" s="30"/>
      <c r="L24" s="30"/>
      <c r="M24" s="30"/>
      <c r="N24" s="30"/>
      <c r="O24" s="30"/>
      <c r="P24" s="30"/>
      <c r="Q24" s="30"/>
      <c r="R24" s="261"/>
      <c r="S24" s="261"/>
      <c r="T24" s="300"/>
      <c r="U24" s="300"/>
      <c r="V24" s="300"/>
      <c r="W24" s="300"/>
      <c r="X24" s="413"/>
      <c r="Y24" s="413"/>
      <c r="Z24" s="413"/>
      <c r="AA24" s="413"/>
      <c r="AB24" s="413"/>
      <c r="AC24" s="413"/>
      <c r="AD24" s="413"/>
    </row>
    <row r="25" spans="1:30" ht="13.5" thickBot="1" x14ac:dyDescent="0.25">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14">
        <f t="shared" ref="X25:AC25" si="26">X17+X18+X19+X21+X22</f>
        <v>1</v>
      </c>
      <c r="Y25" s="414">
        <f t="shared" si="26"/>
        <v>1</v>
      </c>
      <c r="Z25" s="414">
        <f t="shared" si="26"/>
        <v>1.0000000000000004</v>
      </c>
      <c r="AA25" s="414">
        <f t="shared" si="26"/>
        <v>0.99999999999999978</v>
      </c>
      <c r="AB25" s="414">
        <f t="shared" si="26"/>
        <v>1</v>
      </c>
      <c r="AC25" s="414">
        <f t="shared" si="26"/>
        <v>0.99999999999999989</v>
      </c>
      <c r="AD25" s="414">
        <f t="shared" ref="AD25" si="27">AD17+AD18+AD19+AD21+AD22</f>
        <v>0.99999999999999978</v>
      </c>
    </row>
    <row r="26" spans="1:30" ht="13.5" thickTop="1" x14ac:dyDescent="0.2">
      <c r="A26" s="38"/>
      <c r="B26" s="218"/>
      <c r="C26" s="218"/>
      <c r="D26" s="218"/>
      <c r="E26" s="30"/>
      <c r="F26" s="30"/>
      <c r="G26" s="30"/>
      <c r="H26" s="30"/>
      <c r="I26" s="30"/>
      <c r="J26" s="30"/>
      <c r="K26" s="30"/>
      <c r="L26" s="30"/>
      <c r="M26" s="30"/>
      <c r="N26" s="30"/>
      <c r="O26" s="30"/>
      <c r="X26" s="251"/>
    </row>
    <row r="27" spans="1:30" x14ac:dyDescent="0.2">
      <c r="A27" s="38" t="s">
        <v>191</v>
      </c>
      <c r="B27" s="218"/>
      <c r="C27" s="218"/>
      <c r="D27" s="218"/>
      <c r="E27" s="30"/>
      <c r="F27" s="30"/>
      <c r="G27" s="30"/>
      <c r="H27" s="30"/>
      <c r="I27" s="30"/>
      <c r="J27" s="30"/>
      <c r="K27" s="30"/>
      <c r="L27" s="30"/>
      <c r="M27" s="30"/>
      <c r="N27" s="30"/>
      <c r="O27" s="137"/>
      <c r="X27" s="251"/>
    </row>
    <row r="28" spans="1:30" x14ac:dyDescent="0.2">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30" x14ac:dyDescent="0.2">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30" x14ac:dyDescent="0.2">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18"/>
    </row>
    <row r="31" spans="1:30" x14ac:dyDescent="0.2">
      <c r="A31" s="38"/>
      <c r="B31" s="30"/>
      <c r="C31" s="30"/>
      <c r="D31" s="30"/>
      <c r="E31" s="30"/>
      <c r="F31" s="30"/>
      <c r="G31" s="30"/>
      <c r="H31" s="30"/>
      <c r="I31" s="30"/>
      <c r="J31" s="30"/>
      <c r="K31" s="30"/>
      <c r="L31" s="30"/>
      <c r="M31" s="30"/>
      <c r="N31" s="141"/>
      <c r="O31" s="258"/>
      <c r="P31" s="139"/>
      <c r="Q31" s="139"/>
      <c r="R31" s="259"/>
      <c r="S31" s="139"/>
      <c r="T31" s="139"/>
    </row>
    <row r="32" spans="1:30" x14ac:dyDescent="0.2">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
      <c r="A33" s="38"/>
      <c r="B33" s="38"/>
      <c r="C33" s="38"/>
      <c r="D33" s="38"/>
      <c r="E33" s="1"/>
      <c r="F33" s="1"/>
      <c r="G33" s="1"/>
      <c r="H33" s="1"/>
      <c r="I33" s="1"/>
      <c r="J33" s="1"/>
      <c r="K33" s="1"/>
      <c r="L33" s="1"/>
      <c r="M33" s="1"/>
      <c r="N33" s="18"/>
      <c r="O33" s="139"/>
      <c r="P33" s="139"/>
      <c r="Q33" s="139"/>
      <c r="R33" s="139"/>
      <c r="S33" s="139"/>
      <c r="T33" s="139"/>
    </row>
    <row r="34" spans="1:20" x14ac:dyDescent="0.2">
      <c r="A34" s="332"/>
      <c r="B34" s="38"/>
      <c r="C34" s="38"/>
      <c r="D34" s="38"/>
      <c r="E34" s="1"/>
      <c r="F34" s="1"/>
      <c r="G34" s="1"/>
      <c r="H34" s="1"/>
      <c r="I34" s="1"/>
      <c r="J34" s="1"/>
      <c r="K34" s="1"/>
      <c r="L34" s="1"/>
      <c r="M34" s="1"/>
      <c r="N34" s="1"/>
      <c r="R34" s="260"/>
    </row>
    <row r="35" spans="1:20" x14ac:dyDescent="0.2">
      <c r="A35" s="219" t="s">
        <v>496</v>
      </c>
      <c r="B35" s="38"/>
      <c r="C35" s="38"/>
      <c r="D35" s="38"/>
      <c r="E35" s="1"/>
      <c r="F35" s="1"/>
      <c r="G35" s="1"/>
      <c r="H35" s="1"/>
      <c r="I35" s="1"/>
      <c r="J35" s="1"/>
      <c r="K35" s="1"/>
      <c r="L35" s="1"/>
      <c r="M35" s="1"/>
      <c r="N35" s="1"/>
      <c r="R35" s="139"/>
    </row>
    <row r="36" spans="1:20" x14ac:dyDescent="0.2">
      <c r="A36" s="1" t="s">
        <v>429</v>
      </c>
      <c r="B36" s="38"/>
      <c r="C36" s="38"/>
      <c r="D36" s="38"/>
      <c r="E36" s="1"/>
      <c r="F36" s="1"/>
      <c r="G36" s="1"/>
      <c r="H36" s="1"/>
      <c r="I36" s="1"/>
      <c r="J36" s="1"/>
      <c r="K36" s="1"/>
      <c r="L36" s="1"/>
      <c r="M36" s="1"/>
      <c r="N36" s="1"/>
      <c r="R36" s="139"/>
    </row>
    <row r="37" spans="1:20" x14ac:dyDescent="0.2">
      <c r="A37" s="1" t="s">
        <v>427</v>
      </c>
      <c r="B37" s="38"/>
      <c r="C37" s="38"/>
      <c r="D37" s="38"/>
      <c r="E37" s="1"/>
      <c r="F37" s="1"/>
      <c r="G37" s="1"/>
      <c r="H37" s="1"/>
      <c r="I37" s="1"/>
      <c r="J37" s="1"/>
      <c r="K37" s="1"/>
      <c r="L37" s="1"/>
      <c r="M37" s="1"/>
      <c r="N37" s="1"/>
    </row>
    <row r="38" spans="1:20" x14ac:dyDescent="0.2">
      <c r="A38" s="1" t="s">
        <v>426</v>
      </c>
      <c r="B38" s="38"/>
      <c r="C38" s="38"/>
      <c r="D38" s="38"/>
      <c r="E38" s="1"/>
      <c r="F38" s="1"/>
      <c r="G38" s="1"/>
      <c r="H38" s="1"/>
      <c r="I38" s="1"/>
      <c r="J38" s="1"/>
      <c r="K38" s="1"/>
      <c r="L38" s="1"/>
      <c r="M38" s="1"/>
      <c r="N38" s="1"/>
    </row>
    <row r="39" spans="1:20" x14ac:dyDescent="0.2">
      <c r="A39" s="1"/>
      <c r="B39" s="1" t="s">
        <v>457</v>
      </c>
      <c r="C39" s="1"/>
      <c r="D39" s="1"/>
      <c r="E39" s="1"/>
      <c r="F39" s="1"/>
      <c r="G39" s="1"/>
      <c r="H39" s="1"/>
      <c r="I39" s="1"/>
      <c r="J39" s="1"/>
      <c r="K39" s="1"/>
      <c r="L39" s="1"/>
      <c r="M39" s="1"/>
      <c r="N39" s="1"/>
    </row>
    <row r="40" spans="1:20" x14ac:dyDescent="0.2">
      <c r="A40" s="1" t="s">
        <v>116</v>
      </c>
      <c r="B40" s="220" t="s">
        <v>1129</v>
      </c>
      <c r="C40" s="1"/>
      <c r="D40" s="221" t="s">
        <v>460</v>
      </c>
      <c r="E40" s="1"/>
      <c r="F40" s="1"/>
      <c r="G40" s="1"/>
      <c r="H40" s="1"/>
      <c r="I40" s="1"/>
      <c r="J40" s="1"/>
      <c r="K40" s="1"/>
      <c r="L40" s="1"/>
      <c r="M40" s="1"/>
      <c r="N40" s="1"/>
    </row>
    <row r="41" spans="1:20" x14ac:dyDescent="0.2">
      <c r="A41" s="1" t="s">
        <v>456</v>
      </c>
      <c r="B41" s="1" t="s">
        <v>1130</v>
      </c>
      <c r="C41" s="1"/>
      <c r="D41" s="221" t="s">
        <v>566</v>
      </c>
      <c r="E41" s="1"/>
      <c r="F41" s="1"/>
      <c r="G41" s="1"/>
      <c r="H41" s="1"/>
      <c r="I41" s="1"/>
      <c r="J41" s="1"/>
      <c r="K41" s="1"/>
      <c r="L41" s="1"/>
      <c r="M41" s="1"/>
      <c r="N41" s="1"/>
    </row>
    <row r="42" spans="1:20" x14ac:dyDescent="0.2">
      <c r="A42" s="1" t="s">
        <v>154</v>
      </c>
      <c r="B42" s="1" t="s">
        <v>458</v>
      </c>
      <c r="C42" s="1"/>
      <c r="D42" s="221" t="s">
        <v>461</v>
      </c>
      <c r="E42" s="1"/>
      <c r="F42" s="1"/>
      <c r="G42" s="1"/>
      <c r="H42" s="1"/>
      <c r="I42" s="1"/>
      <c r="J42" s="1"/>
      <c r="K42" s="1"/>
      <c r="L42" s="1"/>
      <c r="M42" s="1"/>
      <c r="N42" s="1"/>
    </row>
    <row r="43" spans="1:20" x14ac:dyDescent="0.2">
      <c r="A43" s="1" t="s">
        <v>155</v>
      </c>
      <c r="B43" s="1" t="s">
        <v>565</v>
      </c>
      <c r="C43" s="1"/>
      <c r="D43" s="221" t="s">
        <v>463</v>
      </c>
      <c r="E43" s="1"/>
      <c r="F43" s="1"/>
      <c r="G43" s="1"/>
      <c r="H43" s="1"/>
      <c r="I43" s="1"/>
      <c r="J43" s="1"/>
      <c r="K43" s="1"/>
      <c r="L43" s="1"/>
      <c r="M43" s="1"/>
      <c r="N43" s="1"/>
    </row>
    <row r="44" spans="1:20" x14ac:dyDescent="0.2">
      <c r="A44" s="1" t="s">
        <v>156</v>
      </c>
      <c r="B44" s="1" t="s">
        <v>459</v>
      </c>
      <c r="C44" s="1"/>
      <c r="D44" s="221" t="s">
        <v>462</v>
      </c>
      <c r="E44" s="1"/>
      <c r="F44" s="1"/>
      <c r="G44" s="1"/>
      <c r="H44" s="1"/>
      <c r="I44" s="1"/>
      <c r="J44" s="1"/>
      <c r="K44" s="1"/>
      <c r="L44" s="1"/>
      <c r="M44" s="1"/>
      <c r="N44" s="1"/>
    </row>
    <row r="45" spans="1:20"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'15func'!C47</f>
        <v>5787.2573039287863</v>
      </c>
      <c r="H5" s="357" t="s">
        <v>1108</v>
      </c>
    </row>
    <row r="7" spans="3:11" ht="13.5" thickBot="1" x14ac:dyDescent="0.25"/>
    <row r="8" spans="3:11" ht="13.5" thickBot="1" x14ac:dyDescent="0.25">
      <c r="I8" s="343" t="s">
        <v>95</v>
      </c>
      <c r="J8" s="381">
        <f>'15func'!D47</f>
        <v>1001.2967538317382</v>
      </c>
      <c r="K8" s="357" t="s">
        <v>1108</v>
      </c>
    </row>
    <row r="14" spans="3:11" ht="13.5" thickBot="1" x14ac:dyDescent="0.25"/>
    <row r="15" spans="3:11" x14ac:dyDescent="0.2">
      <c r="C15" s="350" t="s">
        <v>1114</v>
      </c>
      <c r="D15" s="351"/>
    </row>
    <row r="16" spans="3:11" ht="13.5" thickBot="1" x14ac:dyDescent="0.25">
      <c r="C16" s="380">
        <f>'15func'!E47</f>
        <v>629.25922796332236</v>
      </c>
      <c r="D16" s="345" t="s">
        <v>1108</v>
      </c>
    </row>
    <row r="22" spans="2:11" ht="13.5" thickBot="1" x14ac:dyDescent="0.25"/>
    <row r="23" spans="2:11" ht="15.75" x14ac:dyDescent="0.25">
      <c r="F23" s="468" t="s">
        <v>1115</v>
      </c>
      <c r="G23" s="469"/>
    </row>
    <row r="24" spans="2:11" ht="15.75" x14ac:dyDescent="0.25">
      <c r="F24" s="470">
        <f>ROUND(J8+J29+J38+G41+C31+C16+G5+D46,0)</f>
        <v>11045</v>
      </c>
      <c r="G24" s="471"/>
    </row>
    <row r="25" spans="2:11" ht="16.5" thickBot="1" x14ac:dyDescent="0.3">
      <c r="F25" s="472" t="s">
        <v>1116</v>
      </c>
      <c r="G25" s="473"/>
    </row>
    <row r="28" spans="2:11" ht="13.5" thickBot="1" x14ac:dyDescent="0.25"/>
    <row r="29" spans="2:11" ht="13.5" thickBot="1" x14ac:dyDescent="0.25">
      <c r="I29" s="343" t="s">
        <v>1109</v>
      </c>
      <c r="J29" s="381">
        <f>'15func'!J47</f>
        <v>601.55077243825713</v>
      </c>
      <c r="K29" s="357" t="s">
        <v>1108</v>
      </c>
    </row>
    <row r="30" spans="2:11" ht="13.5" thickBot="1" x14ac:dyDescent="0.25"/>
    <row r="31" spans="2:11" ht="13.5" thickBot="1" x14ac:dyDescent="0.25">
      <c r="B31" s="343" t="s">
        <v>93</v>
      </c>
      <c r="C31" s="381">
        <f>'15func'!I47</f>
        <v>749.31170537447304</v>
      </c>
      <c r="D31" s="357" t="s">
        <v>1108</v>
      </c>
    </row>
    <row r="37" spans="2:11" ht="13.5" thickBot="1" x14ac:dyDescent="0.25"/>
    <row r="38" spans="2:11" ht="13.5" thickBot="1" x14ac:dyDescent="0.25">
      <c r="I38" s="343" t="s">
        <v>1110</v>
      </c>
      <c r="J38" s="381">
        <f>'15func'!F47</f>
        <v>571.97179311960383</v>
      </c>
      <c r="K38" s="357" t="s">
        <v>1108</v>
      </c>
    </row>
    <row r="39" spans="2:11" ht="13.5" thickBot="1" x14ac:dyDescent="0.25"/>
    <row r="40" spans="2:11" ht="13.5" thickBot="1" x14ac:dyDescent="0.25">
      <c r="F40" s="348" t="s">
        <v>1112</v>
      </c>
      <c r="G40" s="346"/>
      <c r="H40" s="351"/>
    </row>
    <row r="41" spans="2:11" ht="13.5" thickBot="1" x14ac:dyDescent="0.25">
      <c r="G41" s="380">
        <f>'15func'!G47</f>
        <v>1122.3046605314237</v>
      </c>
      <c r="H41" s="345" t="s">
        <v>1108</v>
      </c>
    </row>
    <row r="45" spans="2:11" ht="13.5" thickBot="1" x14ac:dyDescent="0.25"/>
    <row r="46" spans="2:11" ht="13.5" thickBot="1" x14ac:dyDescent="0.25">
      <c r="B46" s="354"/>
      <c r="C46" s="343" t="s">
        <v>1113</v>
      </c>
      <c r="D46" s="381">
        <f>'15func'!H47</f>
        <v>582.05392175891836</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'14func'!C47</f>
        <v>5752.7197630025512</v>
      </c>
      <c r="H5" s="357" t="s">
        <v>1108</v>
      </c>
    </row>
    <row r="7" spans="3:11" ht="13.5" thickBot="1" x14ac:dyDescent="0.25"/>
    <row r="8" spans="3:11" ht="13.5" thickBot="1" x14ac:dyDescent="0.25">
      <c r="I8" s="343" t="s">
        <v>95</v>
      </c>
      <c r="J8" s="381">
        <f>'14func'!D47</f>
        <v>991.25043589760844</v>
      </c>
      <c r="K8" s="357" t="s">
        <v>1108</v>
      </c>
    </row>
    <row r="14" spans="3:11" ht="13.5" thickBot="1" x14ac:dyDescent="0.25"/>
    <row r="15" spans="3:11" x14ac:dyDescent="0.2">
      <c r="C15" s="350" t="s">
        <v>1114</v>
      </c>
      <c r="D15" s="351"/>
    </row>
    <row r="16" spans="3:11" ht="13.5" thickBot="1" x14ac:dyDescent="0.25">
      <c r="C16" s="380">
        <f>'14func'!E47</f>
        <v>589.55365007033856</v>
      </c>
      <c r="D16" s="345" t="s">
        <v>1108</v>
      </c>
    </row>
    <row r="22" spans="2:11" ht="13.5" thickBot="1" x14ac:dyDescent="0.25"/>
    <row r="23" spans="2:11" ht="15.75" x14ac:dyDescent="0.25">
      <c r="F23" s="468" t="s">
        <v>1115</v>
      </c>
      <c r="G23" s="469"/>
    </row>
    <row r="24" spans="2:11" ht="15.75" x14ac:dyDescent="0.25">
      <c r="F24" s="470">
        <f>ROUND(J8+J29+J38+G41+C31+C16+G5+D46,0)</f>
        <v>10874</v>
      </c>
      <c r="G24" s="471"/>
    </row>
    <row r="25" spans="2:11" ht="16.5" thickBot="1" x14ac:dyDescent="0.3">
      <c r="F25" s="472" t="s">
        <v>1116</v>
      </c>
      <c r="G25" s="473"/>
    </row>
    <row r="28" spans="2:11" ht="13.5" thickBot="1" x14ac:dyDescent="0.25"/>
    <row r="29" spans="2:11" ht="13.5" thickBot="1" x14ac:dyDescent="0.25">
      <c r="I29" s="343" t="s">
        <v>1109</v>
      </c>
      <c r="J29" s="381">
        <f>'14func'!J47</f>
        <v>556.79032200959841</v>
      </c>
      <c r="K29" s="357" t="s">
        <v>1108</v>
      </c>
    </row>
    <row r="30" spans="2:11" ht="13.5" thickBot="1" x14ac:dyDescent="0.25"/>
    <row r="31" spans="2:11" ht="13.5" thickBot="1" x14ac:dyDescent="0.25">
      <c r="B31" s="343" t="s">
        <v>93</v>
      </c>
      <c r="C31" s="381">
        <f>'14func'!I47</f>
        <v>718.05649383779712</v>
      </c>
      <c r="D31" s="357" t="s">
        <v>1108</v>
      </c>
    </row>
    <row r="37" spans="2:11" ht="13.5" thickBot="1" x14ac:dyDescent="0.25"/>
    <row r="38" spans="2:11" ht="13.5" thickBot="1" x14ac:dyDescent="0.25">
      <c r="I38" s="343" t="s">
        <v>1110</v>
      </c>
      <c r="J38" s="381">
        <f>'14func'!F47</f>
        <v>567.92255601849672</v>
      </c>
      <c r="K38" s="357" t="s">
        <v>1108</v>
      </c>
    </row>
    <row r="39" spans="2:11" ht="13.5" thickBot="1" x14ac:dyDescent="0.25"/>
    <row r="40" spans="2:11" ht="13.5" thickBot="1" x14ac:dyDescent="0.25">
      <c r="F40" s="348" t="s">
        <v>1112</v>
      </c>
      <c r="G40" s="346"/>
      <c r="H40" s="351"/>
    </row>
    <row r="41" spans="2:11" ht="13.5" thickBot="1" x14ac:dyDescent="0.25">
      <c r="G41" s="380">
        <f>'14func'!G47</f>
        <v>1099.5437477367116</v>
      </c>
      <c r="H41" s="345" t="s">
        <v>1108</v>
      </c>
    </row>
    <row r="45" spans="2:11" ht="13.5" thickBot="1" x14ac:dyDescent="0.25"/>
    <row r="46" spans="2:11" ht="13.5" thickBot="1" x14ac:dyDescent="0.25">
      <c r="B46" s="354"/>
      <c r="C46" s="343" t="s">
        <v>1113</v>
      </c>
      <c r="D46" s="381">
        <f>'14func'!H47</f>
        <v>598.26736866195051</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f>'13func'!C47</f>
        <v>5627.8993818760355</v>
      </c>
      <c r="H5" s="357" t="s">
        <v>1108</v>
      </c>
    </row>
    <row r="7" spans="3:11" ht="13.5" thickBot="1" x14ac:dyDescent="0.25"/>
    <row r="8" spans="3:11" ht="13.5" thickBot="1" x14ac:dyDescent="0.25">
      <c r="I8" s="343" t="s">
        <v>95</v>
      </c>
      <c r="J8" s="381">
        <f>'13func'!D47</f>
        <v>955.98916292610272</v>
      </c>
      <c r="K8" s="357" t="s">
        <v>1108</v>
      </c>
    </row>
    <row r="14" spans="3:11" ht="13.5" thickBot="1" x14ac:dyDescent="0.25"/>
    <row r="15" spans="3:11" x14ac:dyDescent="0.2">
      <c r="C15" s="350" t="s">
        <v>1114</v>
      </c>
      <c r="D15" s="351"/>
    </row>
    <row r="16" spans="3:11" ht="13.5" thickBot="1" x14ac:dyDescent="0.25">
      <c r="C16" s="380">
        <f>'13func'!E47</f>
        <v>558.18133319792821</v>
      </c>
      <c r="D16" s="345" t="s">
        <v>1108</v>
      </c>
    </row>
    <row r="22" spans="2:11" ht="13.5" thickBot="1" x14ac:dyDescent="0.25"/>
    <row r="23" spans="2:11" ht="15.75" x14ac:dyDescent="0.25">
      <c r="F23" s="468" t="s">
        <v>1115</v>
      </c>
      <c r="G23" s="469"/>
    </row>
    <row r="24" spans="2:11" ht="15.75" x14ac:dyDescent="0.25">
      <c r="F24" s="470">
        <f>ROUND(J8+J29+J38+G41+C31+C16+G5+D46,0)</f>
        <v>10536</v>
      </c>
      <c r="G24" s="471"/>
    </row>
    <row r="25" spans="2:11" ht="16.5" thickBot="1" x14ac:dyDescent="0.3">
      <c r="F25" s="472" t="s">
        <v>1116</v>
      </c>
      <c r="G25" s="473"/>
    </row>
    <row r="28" spans="2:11" ht="13.5" thickBot="1" x14ac:dyDescent="0.25"/>
    <row r="29" spans="2:11" ht="13.5" thickBot="1" x14ac:dyDescent="0.25">
      <c r="I29" s="343" t="s">
        <v>1109</v>
      </c>
      <c r="J29" s="381">
        <f>'13func'!J47</f>
        <v>559.2279729866965</v>
      </c>
      <c r="K29" s="357" t="s">
        <v>1108</v>
      </c>
    </row>
    <row r="30" spans="2:11" ht="13.5" thickBot="1" x14ac:dyDescent="0.25"/>
    <row r="31" spans="2:11" ht="13.5" thickBot="1" x14ac:dyDescent="0.25">
      <c r="B31" s="343" t="s">
        <v>93</v>
      </c>
      <c r="C31" s="381">
        <f>'13func'!I47</f>
        <v>693.08721160421112</v>
      </c>
      <c r="D31" s="357" t="s">
        <v>1108</v>
      </c>
    </row>
    <row r="37" spans="2:11" ht="13.5" thickBot="1" x14ac:dyDescent="0.25"/>
    <row r="38" spans="2:11" ht="13.5" thickBot="1" x14ac:dyDescent="0.25">
      <c r="I38" s="343" t="s">
        <v>1110</v>
      </c>
      <c r="J38" s="381">
        <f>'13func'!F47</f>
        <v>550.30412118750212</v>
      </c>
      <c r="K38" s="357" t="s">
        <v>1108</v>
      </c>
    </row>
    <row r="39" spans="2:11" ht="13.5" thickBot="1" x14ac:dyDescent="0.25"/>
    <row r="40" spans="2:11" ht="13.5" thickBot="1" x14ac:dyDescent="0.25">
      <c r="F40" s="348" t="s">
        <v>1112</v>
      </c>
      <c r="G40" s="346"/>
      <c r="H40" s="351"/>
    </row>
    <row r="41" spans="2:11" ht="13.5" thickBot="1" x14ac:dyDescent="0.25">
      <c r="G41" s="380">
        <f>'13func'!G47</f>
        <v>1018.3510083612606</v>
      </c>
      <c r="H41" s="345" t="s">
        <v>1108</v>
      </c>
    </row>
    <row r="45" spans="2:11" ht="13.5" thickBot="1" x14ac:dyDescent="0.25"/>
    <row r="46" spans="2:11" ht="13.5" thickBot="1" x14ac:dyDescent="0.25">
      <c r="B46" s="354"/>
      <c r="C46" s="343" t="s">
        <v>1113</v>
      </c>
      <c r="D46" s="381">
        <f>'13func'!H47</f>
        <v>572.68155532988044</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81">
        <v>5516</v>
      </c>
      <c r="H5" s="357" t="s">
        <v>1108</v>
      </c>
    </row>
    <row r="7" spans="3:11" ht="13.5" thickBot="1" x14ac:dyDescent="0.25"/>
    <row r="8" spans="3:11" ht="13.5" thickBot="1" x14ac:dyDescent="0.25">
      <c r="I8" s="343" t="s">
        <v>95</v>
      </c>
      <c r="J8" s="381">
        <v>914</v>
      </c>
      <c r="K8" s="357" t="s">
        <v>1108</v>
      </c>
    </row>
    <row r="14" spans="3:11" ht="13.5" thickBot="1" x14ac:dyDescent="0.25"/>
    <row r="15" spans="3:11" x14ac:dyDescent="0.2">
      <c r="C15" s="350" t="s">
        <v>1114</v>
      </c>
      <c r="D15" s="351"/>
    </row>
    <row r="16" spans="3:11" ht="13.5" thickBot="1" x14ac:dyDescent="0.25">
      <c r="C16" s="380">
        <v>548</v>
      </c>
      <c r="D16" s="345" t="s">
        <v>1108</v>
      </c>
    </row>
    <row r="22" spans="2:11" ht="13.5" thickBot="1" x14ac:dyDescent="0.25"/>
    <row r="23" spans="2:11" ht="15.75" x14ac:dyDescent="0.25">
      <c r="F23" s="468" t="s">
        <v>1115</v>
      </c>
      <c r="G23" s="469"/>
    </row>
    <row r="24" spans="2:11" ht="15.75" x14ac:dyDescent="0.25">
      <c r="F24" s="470">
        <f>ROUND(J8+J29+J38+G41+C31+C16+G5+D46,0)</f>
        <v>10400</v>
      </c>
      <c r="G24" s="471"/>
    </row>
    <row r="25" spans="2:11" ht="16.5" thickBot="1" x14ac:dyDescent="0.3">
      <c r="F25" s="472" t="s">
        <v>1116</v>
      </c>
      <c r="G25" s="473"/>
    </row>
    <row r="28" spans="2:11" ht="13.5" thickBot="1" x14ac:dyDescent="0.25"/>
    <row r="29" spans="2:11" ht="13.5" thickBot="1" x14ac:dyDescent="0.25">
      <c r="I29" s="343" t="s">
        <v>1109</v>
      </c>
      <c r="J29" s="381">
        <v>579</v>
      </c>
      <c r="K29" s="357" t="s">
        <v>1108</v>
      </c>
    </row>
    <row r="30" spans="2:11" ht="13.5" thickBot="1" x14ac:dyDescent="0.25"/>
    <row r="31" spans="2:11" ht="13.5" thickBot="1" x14ac:dyDescent="0.25">
      <c r="B31" s="343" t="s">
        <v>93</v>
      </c>
      <c r="C31" s="381">
        <v>706</v>
      </c>
      <c r="D31" s="357" t="s">
        <v>1108</v>
      </c>
    </row>
    <row r="37" spans="2:11" ht="13.5" thickBot="1" x14ac:dyDescent="0.25"/>
    <row r="38" spans="2:11" ht="13.5" thickBot="1" x14ac:dyDescent="0.25">
      <c r="I38" s="343" t="s">
        <v>1110</v>
      </c>
      <c r="J38" s="381">
        <v>541</v>
      </c>
      <c r="K38" s="357" t="s">
        <v>1108</v>
      </c>
    </row>
    <row r="39" spans="2:11" ht="13.5" thickBot="1" x14ac:dyDescent="0.25"/>
    <row r="40" spans="2:11" ht="13.5" thickBot="1" x14ac:dyDescent="0.25">
      <c r="F40" s="348" t="s">
        <v>1112</v>
      </c>
      <c r="G40" s="346"/>
      <c r="H40" s="351"/>
    </row>
    <row r="41" spans="2:11" ht="13.5" thickBot="1" x14ac:dyDescent="0.25">
      <c r="G41" s="380">
        <v>1027</v>
      </c>
      <c r="H41" s="345" t="s">
        <v>1108</v>
      </c>
    </row>
    <row r="45" spans="2:11" ht="13.5" thickBot="1" x14ac:dyDescent="0.25"/>
    <row r="46" spans="2:11" ht="13.5" thickBot="1" x14ac:dyDescent="0.25">
      <c r="B46" s="354"/>
      <c r="C46" s="343" t="s">
        <v>1113</v>
      </c>
      <c r="D46" s="381">
        <v>569</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52">
        <f>'11func_NO_ARRA_NO_SFSF'!C47</f>
        <v>4992.3902983137905</v>
      </c>
      <c r="H5" s="357" t="s">
        <v>1108</v>
      </c>
    </row>
    <row r="7" spans="3:11" ht="13.5" thickBot="1" x14ac:dyDescent="0.25"/>
    <row r="8" spans="3:11" ht="13.5" thickBot="1" x14ac:dyDescent="0.25">
      <c r="I8" s="343" t="s">
        <v>95</v>
      </c>
      <c r="J8" s="352">
        <f>'11func_NO_ARRA_NO_SFSF'!D47</f>
        <v>854.07070036833045</v>
      </c>
      <c r="K8" s="357" t="s">
        <v>1108</v>
      </c>
    </row>
    <row r="14" spans="3:11" ht="13.5" thickBot="1" x14ac:dyDescent="0.25"/>
    <row r="15" spans="3:11" x14ac:dyDescent="0.2">
      <c r="C15" s="350" t="s">
        <v>1114</v>
      </c>
      <c r="D15" s="351"/>
    </row>
    <row r="16" spans="3:11" ht="13.5" thickBot="1" x14ac:dyDescent="0.25">
      <c r="C16" s="362">
        <f>'11func_NO_ARRA_NO_SFSF'!E47</f>
        <v>530.68010299733044</v>
      </c>
      <c r="D16" s="345" t="s">
        <v>1108</v>
      </c>
    </row>
    <row r="22" spans="2:11" ht="13.5" thickBot="1" x14ac:dyDescent="0.25"/>
    <row r="23" spans="2:11" ht="15.75" x14ac:dyDescent="0.25">
      <c r="F23" s="468" t="s">
        <v>1115</v>
      </c>
      <c r="G23" s="469"/>
    </row>
    <row r="24" spans="2:11" ht="15.75" x14ac:dyDescent="0.25">
      <c r="F24" s="470">
        <f>J8+J29+J38+G41+C31+C16+G5+D46</f>
        <v>9802.3486024397662</v>
      </c>
      <c r="G24" s="471"/>
    </row>
    <row r="25" spans="2:11" ht="16.5" thickBot="1" x14ac:dyDescent="0.3">
      <c r="F25" s="472" t="s">
        <v>1116</v>
      </c>
      <c r="G25" s="473"/>
    </row>
    <row r="28" spans="2:11" ht="13.5" thickBot="1" x14ac:dyDescent="0.25"/>
    <row r="29" spans="2:11" ht="13.5" thickBot="1" x14ac:dyDescent="0.25">
      <c r="I29" s="343" t="s">
        <v>1109</v>
      </c>
      <c r="J29" s="352">
        <f>'11func_NO_ARRA_NO_SFSF'!J47</f>
        <v>672.39400324401038</v>
      </c>
      <c r="K29" s="357" t="s">
        <v>1108</v>
      </c>
    </row>
    <row r="30" spans="2:11" ht="13.5" thickBot="1" x14ac:dyDescent="0.25"/>
    <row r="31" spans="2:11" ht="13.5" thickBot="1" x14ac:dyDescent="0.25">
      <c r="B31" s="343" t="s">
        <v>93</v>
      </c>
      <c r="C31" s="352">
        <f>'11func_NO_ARRA_NO_SFSF'!I47</f>
        <v>623.99420518365821</v>
      </c>
      <c r="D31" s="357" t="s">
        <v>1108</v>
      </c>
    </row>
    <row r="37" spans="2:11" ht="13.5" thickBot="1" x14ac:dyDescent="0.25"/>
    <row r="38" spans="2:11" ht="13.5" thickBot="1" x14ac:dyDescent="0.25">
      <c r="I38" s="343" t="s">
        <v>1110</v>
      </c>
      <c r="J38" s="352">
        <f>'11func_NO_ARRA_NO_SFSF'!F47</f>
        <v>521.65639029500221</v>
      </c>
      <c r="K38" s="357" t="s">
        <v>1108</v>
      </c>
    </row>
    <row r="39" spans="2:11" ht="13.5" thickBot="1" x14ac:dyDescent="0.25"/>
    <row r="40" spans="2:11" ht="13.5" thickBot="1" x14ac:dyDescent="0.25">
      <c r="F40" s="348" t="s">
        <v>1112</v>
      </c>
      <c r="G40" s="346"/>
      <c r="H40" s="351"/>
    </row>
    <row r="41" spans="2:11" ht="13.5" thickBot="1" x14ac:dyDescent="0.25">
      <c r="G41" s="362">
        <f>'11func_NO_ARRA_NO_SFSF'!G47</f>
        <v>1049.3581837596728</v>
      </c>
      <c r="H41" s="345" t="s">
        <v>1108</v>
      </c>
    </row>
    <row r="45" spans="2:11" ht="13.5" thickBot="1" x14ac:dyDescent="0.25"/>
    <row r="46" spans="2:11" ht="13.5" thickBot="1" x14ac:dyDescent="0.25">
      <c r="B46" s="354"/>
      <c r="C46" s="343" t="s">
        <v>1113</v>
      </c>
      <c r="D46" s="352">
        <f>'11func_NO_ARRA_NO_SFSF'!H47</f>
        <v>557.80471827797112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52">
        <f>'11func_NO_ARRA_With_SFSF'!C47</f>
        <v>5420.9853624843709</v>
      </c>
      <c r="H5" s="357" t="s">
        <v>1108</v>
      </c>
    </row>
    <row r="7" spans="3:11" ht="13.5" thickBot="1" x14ac:dyDescent="0.25"/>
    <row r="8" spans="3:11" ht="13.5" thickBot="1" x14ac:dyDescent="0.25">
      <c r="I8" s="343" t="s">
        <v>95</v>
      </c>
      <c r="J8" s="352">
        <f>'11func_NO_ARRA_With_SFSF'!D47</f>
        <v>887.90523008819662</v>
      </c>
      <c r="K8" s="357" t="s">
        <v>1108</v>
      </c>
    </row>
    <row r="14" spans="3:11" ht="13.5" thickBot="1" x14ac:dyDescent="0.25"/>
    <row r="15" spans="3:11" x14ac:dyDescent="0.2">
      <c r="C15" s="350" t="s">
        <v>1114</v>
      </c>
      <c r="D15" s="351"/>
    </row>
    <row r="16" spans="3:11" ht="13.5" thickBot="1" x14ac:dyDescent="0.25">
      <c r="C16" s="362">
        <f>'11func_NO_ARRA_With_SFSF'!E47</f>
        <v>532.34674578447607</v>
      </c>
      <c r="D16" s="345" t="s">
        <v>1108</v>
      </c>
    </row>
    <row r="22" spans="2:11" ht="13.5" thickBot="1" x14ac:dyDescent="0.25"/>
    <row r="23" spans="2:11" ht="15.75" x14ac:dyDescent="0.25">
      <c r="F23" s="468" t="s">
        <v>1115</v>
      </c>
      <c r="G23" s="469"/>
    </row>
    <row r="24" spans="2:11" ht="15.75" x14ac:dyDescent="0.25">
      <c r="F24" s="470">
        <f>J8+J29+J38+G41+C31+C16+G5+D46</f>
        <v>10275.205132497549</v>
      </c>
      <c r="G24" s="471"/>
    </row>
    <row r="25" spans="2:11" ht="16.5" thickBot="1" x14ac:dyDescent="0.3">
      <c r="F25" s="472" t="s">
        <v>1116</v>
      </c>
      <c r="G25" s="473"/>
    </row>
    <row r="28" spans="2:11" ht="13.5" thickBot="1" x14ac:dyDescent="0.25"/>
    <row r="29" spans="2:11" ht="13.5" thickBot="1" x14ac:dyDescent="0.25">
      <c r="I29" s="343" t="s">
        <v>1109</v>
      </c>
      <c r="J29" s="352">
        <f>'11func_NO_ARRA_With_SFSF'!J47</f>
        <v>672.95303815091404</v>
      </c>
      <c r="K29" s="357" t="s">
        <v>1108</v>
      </c>
    </row>
    <row r="30" spans="2:11" ht="13.5" thickBot="1" x14ac:dyDescent="0.25"/>
    <row r="31" spans="2:11" ht="13.5" thickBot="1" x14ac:dyDescent="0.25">
      <c r="B31" s="343" t="s">
        <v>93</v>
      </c>
      <c r="C31" s="352">
        <f>'11func_NO_ARRA_With_SFSF'!I47</f>
        <v>624.98181265839889</v>
      </c>
      <c r="D31" s="357" t="s">
        <v>1108</v>
      </c>
    </row>
    <row r="37" spans="2:11" ht="13.5" thickBot="1" x14ac:dyDescent="0.25"/>
    <row r="38" spans="2:11" ht="13.5" thickBot="1" x14ac:dyDescent="0.25">
      <c r="I38" s="343" t="s">
        <v>1110</v>
      </c>
      <c r="J38" s="352">
        <f>'11func_NO_ARRA_With_SFSF'!F47</f>
        <v>527.68878599668847</v>
      </c>
      <c r="K38" s="357" t="s">
        <v>1108</v>
      </c>
    </row>
    <row r="39" spans="2:11" ht="13.5" thickBot="1" x14ac:dyDescent="0.25"/>
    <row r="40" spans="2:11" ht="13.5" thickBot="1" x14ac:dyDescent="0.25">
      <c r="F40" s="348" t="s">
        <v>1112</v>
      </c>
      <c r="G40" s="346"/>
      <c r="H40" s="351"/>
    </row>
    <row r="41" spans="2:11" ht="13.5" thickBot="1" x14ac:dyDescent="0.25">
      <c r="G41" s="362">
        <f>'11func_NO_ARRA_With_SFSF'!G47</f>
        <v>1050.488800797486</v>
      </c>
      <c r="H41" s="345" t="s">
        <v>1108</v>
      </c>
    </row>
    <row r="45" spans="2:11" ht="13.5" thickBot="1" x14ac:dyDescent="0.25"/>
    <row r="46" spans="2:11" ht="13.5" thickBot="1" x14ac:dyDescent="0.25">
      <c r="B46" s="354"/>
      <c r="C46" s="343" t="s">
        <v>1113</v>
      </c>
      <c r="D46" s="352">
        <f>'11func_NO_ARRA_With_SFSF'!H47</f>
        <v>557.85535653701902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6" t="s">
        <v>1111</v>
      </c>
      <c r="E2" s="467"/>
      <c r="F2" s="467"/>
      <c r="G2" s="467"/>
      <c r="H2" s="467"/>
      <c r="I2" s="467"/>
    </row>
    <row r="4" spans="3:11" ht="13.5" thickBot="1" x14ac:dyDescent="0.25"/>
    <row r="5" spans="3:11" ht="13.5" thickBot="1" x14ac:dyDescent="0.25">
      <c r="F5" s="343" t="s">
        <v>1107</v>
      </c>
      <c r="G5" s="352">
        <v>5575</v>
      </c>
      <c r="H5" s="357" t="s">
        <v>1108</v>
      </c>
    </row>
    <row r="7" spans="3:11" ht="13.5" thickBot="1" x14ac:dyDescent="0.25"/>
    <row r="8" spans="3:11" ht="13.5" thickBot="1" x14ac:dyDescent="0.25">
      <c r="I8" s="343" t="s">
        <v>95</v>
      </c>
      <c r="J8" s="352">
        <v>924</v>
      </c>
      <c r="K8" s="357" t="s">
        <v>1108</v>
      </c>
    </row>
    <row r="14" spans="3:11" ht="13.5" thickBot="1" x14ac:dyDescent="0.25"/>
    <row r="15" spans="3:11" x14ac:dyDescent="0.2">
      <c r="C15" s="350" t="s">
        <v>1114</v>
      </c>
      <c r="D15" s="351"/>
    </row>
    <row r="16" spans="3:11" ht="13.5" thickBot="1" x14ac:dyDescent="0.25">
      <c r="C16" s="362">
        <v>535</v>
      </c>
      <c r="D16" s="345" t="s">
        <v>1108</v>
      </c>
    </row>
    <row r="22" spans="2:11" ht="13.5" thickBot="1" x14ac:dyDescent="0.25"/>
    <row r="23" spans="2:11" ht="15.75" x14ac:dyDescent="0.25">
      <c r="F23" s="468" t="s">
        <v>1115</v>
      </c>
      <c r="G23" s="469"/>
    </row>
    <row r="24" spans="2:11" ht="15.75" x14ac:dyDescent="0.25">
      <c r="F24" s="470">
        <f>J8+J29+J38+G41+C31+C16+G5+D46</f>
        <v>10488</v>
      </c>
      <c r="G24" s="471"/>
    </row>
    <row r="25" spans="2:11" ht="16.5" thickBot="1" x14ac:dyDescent="0.3">
      <c r="F25" s="472" t="s">
        <v>1116</v>
      </c>
      <c r="G25" s="473"/>
    </row>
    <row r="28" spans="2:11" ht="13.5" thickBot="1" x14ac:dyDescent="0.25"/>
    <row r="29" spans="2:11" ht="13.5" thickBot="1" x14ac:dyDescent="0.25">
      <c r="I29" s="343" t="s">
        <v>1109</v>
      </c>
      <c r="J29" s="352">
        <v>635</v>
      </c>
      <c r="K29" s="357" t="s">
        <v>1108</v>
      </c>
    </row>
    <row r="30" spans="2:11" ht="13.5" thickBot="1" x14ac:dyDescent="0.25"/>
    <row r="31" spans="2:11" ht="13.5" thickBot="1" x14ac:dyDescent="0.25">
      <c r="B31" s="343" t="s">
        <v>93</v>
      </c>
      <c r="C31" s="352">
        <v>673</v>
      </c>
      <c r="D31" s="357" t="s">
        <v>1108</v>
      </c>
    </row>
    <row r="37" spans="2:11" ht="13.5" thickBot="1" x14ac:dyDescent="0.25"/>
    <row r="38" spans="2:11" ht="13.5" thickBot="1" x14ac:dyDescent="0.25">
      <c r="I38" s="343" t="s">
        <v>1110</v>
      </c>
      <c r="J38" s="352">
        <v>530</v>
      </c>
      <c r="K38" s="357" t="s">
        <v>1108</v>
      </c>
    </row>
    <row r="39" spans="2:11" ht="13.5" thickBot="1" x14ac:dyDescent="0.25"/>
    <row r="40" spans="2:11" ht="13.5" thickBot="1" x14ac:dyDescent="0.25">
      <c r="F40" s="348" t="s">
        <v>1112</v>
      </c>
      <c r="G40" s="346"/>
      <c r="H40" s="351"/>
    </row>
    <row r="41" spans="2:11" ht="13.5" thickBot="1" x14ac:dyDescent="0.25">
      <c r="G41" s="362">
        <v>1054</v>
      </c>
      <c r="H41" s="345" t="s">
        <v>1108</v>
      </c>
    </row>
    <row r="45" spans="2:11" ht="13.5" thickBot="1" x14ac:dyDescent="0.25"/>
    <row r="46" spans="2:11" ht="13.5" thickBot="1" x14ac:dyDescent="0.25">
      <c r="B46" s="354"/>
      <c r="C46" s="343" t="s">
        <v>1113</v>
      </c>
      <c r="D46" s="352">
        <v>562</v>
      </c>
      <c r="E46" s="357"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A82"/>
  <sheetViews>
    <sheetView zoomScaleNormal="100" workbookViewId="0">
      <selection activeCell="I22" sqref="I2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1344</v>
      </c>
      <c r="D2" s="264"/>
      <c r="E2" s="264"/>
      <c r="F2" s="264"/>
      <c r="G2" s="264"/>
      <c r="H2" s="264"/>
      <c r="I2" s="264"/>
      <c r="J2" s="290"/>
      <c r="K2"/>
    </row>
    <row r="3" spans="1:27" ht="22.5" x14ac:dyDescent="0.2">
      <c r="A3" s="265" t="s">
        <v>245</v>
      </c>
      <c r="B3" s="284" t="str">
        <f>"ANB"&amp;RIGHT(C2,2)</f>
        <v>ANB19</v>
      </c>
      <c r="C3" s="267" t="str">
        <f>RIGHT(C2,2)&amp;"/Pupil Property Tax"</f>
        <v>19/Pupil Property Tax</v>
      </c>
      <c r="D3" s="267" t="str">
        <f>RIGHT(C2,2)&amp;"/Pupil Non Levy Revenue"</f>
        <v>19/Pupil Non Levy Revenue</v>
      </c>
      <c r="E3" s="267" t="str">
        <f>RIGHT(C2,2)&amp;"/Pupil County Revenue"</f>
        <v>19/Pupil County Revenue</v>
      </c>
      <c r="F3" s="267" t="str">
        <f>RIGHT(C2,2)&amp;"/Pupil State Revenue"</f>
        <v>19/Pupil State Revenue</v>
      </c>
      <c r="G3" s="267" t="str">
        <f>RIGHT(C2,2)&amp;"/Pupil Federal Revenue"</f>
        <v>19/Pupil Federal Revenue</v>
      </c>
      <c r="H3" s="267" t="str">
        <f>RIGHT(C2,2)&amp;"/Pupil Total Revenue"</f>
        <v>19/Pupil Total Revenue</v>
      </c>
      <c r="I3" s="267" t="str">
        <f>RIGHT(C2,2)&amp;"/Rev Per ANB"</f>
        <v>19/Rev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41234</v>
      </c>
      <c r="C4" s="250">
        <v>153084232.49000001</v>
      </c>
      <c r="D4" s="250">
        <v>11533338.350000001</v>
      </c>
      <c r="E4" s="250">
        <v>42586045.390000001</v>
      </c>
      <c r="F4" s="250">
        <v>205450150.77000004</v>
      </c>
      <c r="G4" s="250">
        <v>44877321.129999995</v>
      </c>
      <c r="H4" s="280">
        <f t="shared" ref="H4:H9" si="0">SUM(C4:G4)</f>
        <v>457531088.13000005</v>
      </c>
      <c r="I4" s="419">
        <f t="shared" ref="I4:I10" si="1">H4/B4</f>
        <v>11095.966632633264</v>
      </c>
      <c r="J4" s="271"/>
      <c r="K4"/>
      <c r="L4" s="349"/>
      <c r="M4" s="355"/>
      <c r="N4" s="355"/>
      <c r="O4" s="355"/>
      <c r="P4" s="355"/>
      <c r="Q4" s="355"/>
      <c r="R4" s="355"/>
      <c r="S4" s="355"/>
      <c r="T4" s="355"/>
      <c r="U4" s="329"/>
      <c r="V4" s="329"/>
      <c r="W4" s="329"/>
      <c r="X4" s="329"/>
      <c r="Y4" s="329"/>
      <c r="Z4" s="329"/>
      <c r="AA4" s="290"/>
    </row>
    <row r="5" spans="1:27" ht="15" x14ac:dyDescent="0.25">
      <c r="A5" s="268" t="s">
        <v>76</v>
      </c>
      <c r="B5" s="250">
        <v>18111</v>
      </c>
      <c r="C5" s="250">
        <v>59673584.469999991</v>
      </c>
      <c r="D5" s="250">
        <v>6316517.6300000008</v>
      </c>
      <c r="E5" s="250">
        <v>18598680.309999999</v>
      </c>
      <c r="F5" s="250">
        <v>95550127.530000016</v>
      </c>
      <c r="G5" s="250">
        <v>45245106.100000001</v>
      </c>
      <c r="H5" s="280">
        <f t="shared" si="0"/>
        <v>225384016.03999999</v>
      </c>
      <c r="I5" s="419">
        <f t="shared" si="1"/>
        <v>12444.592570261168</v>
      </c>
      <c r="J5" s="271"/>
      <c r="K5"/>
      <c r="L5" s="349"/>
      <c r="M5" s="355"/>
      <c r="N5" s="355"/>
      <c r="O5" s="355"/>
      <c r="P5" s="355"/>
      <c r="Q5" s="355"/>
      <c r="R5" s="355"/>
      <c r="S5" s="355"/>
      <c r="T5" s="355"/>
      <c r="U5" s="329"/>
      <c r="V5" s="329"/>
      <c r="W5" s="329"/>
      <c r="X5" s="329"/>
      <c r="Y5" s="329"/>
      <c r="Z5" s="329"/>
      <c r="AA5" s="290"/>
    </row>
    <row r="6" spans="1:27" ht="15" x14ac:dyDescent="0.25">
      <c r="A6" s="268" t="s">
        <v>77</v>
      </c>
      <c r="B6" s="250">
        <v>15624</v>
      </c>
      <c r="C6" s="250">
        <v>41629128.659999996</v>
      </c>
      <c r="D6" s="250">
        <v>7499497.370000001</v>
      </c>
      <c r="E6" s="250">
        <v>16034831.6</v>
      </c>
      <c r="F6" s="250">
        <v>82646839.810000002</v>
      </c>
      <c r="G6" s="250">
        <v>39921068.980000004</v>
      </c>
      <c r="H6" s="280">
        <f t="shared" si="0"/>
        <v>187731366.42000002</v>
      </c>
      <c r="I6" s="419">
        <f t="shared" si="1"/>
        <v>12015.576447772659</v>
      </c>
      <c r="J6" s="271"/>
      <c r="K6"/>
      <c r="L6" s="349"/>
      <c r="M6" s="355"/>
      <c r="N6" s="355"/>
      <c r="O6" s="355"/>
      <c r="P6" s="355"/>
      <c r="Q6" s="355"/>
      <c r="R6" s="355"/>
      <c r="S6" s="355"/>
      <c r="T6" s="355"/>
      <c r="U6" s="329"/>
      <c r="V6" s="329"/>
      <c r="W6" s="329"/>
      <c r="X6" s="329"/>
      <c r="Y6" s="329"/>
      <c r="Z6" s="329"/>
      <c r="AA6" s="290"/>
    </row>
    <row r="7" spans="1:27" ht="15" x14ac:dyDescent="0.25">
      <c r="A7" s="268" t="s">
        <v>78</v>
      </c>
      <c r="B7" s="250">
        <v>12187</v>
      </c>
      <c r="C7" s="250">
        <v>38773198.330000013</v>
      </c>
      <c r="D7" s="250">
        <v>8463115.7899999991</v>
      </c>
      <c r="E7" s="250">
        <v>12327449.310000001</v>
      </c>
      <c r="F7" s="250">
        <v>62999339.829999983</v>
      </c>
      <c r="G7" s="250">
        <v>20759279.929999992</v>
      </c>
      <c r="H7" s="280">
        <f t="shared" si="0"/>
        <v>143322383.19</v>
      </c>
      <c r="I7" s="419">
        <f t="shared" si="1"/>
        <v>11760.267759908098</v>
      </c>
      <c r="J7" s="271"/>
      <c r="K7"/>
      <c r="L7" s="349"/>
      <c r="M7" s="355"/>
      <c r="N7" s="355"/>
      <c r="O7" s="355"/>
      <c r="P7" s="355"/>
      <c r="Q7" s="355"/>
      <c r="R7" s="355"/>
      <c r="S7" s="355"/>
      <c r="T7" s="355"/>
      <c r="U7" s="329"/>
      <c r="V7" s="329"/>
      <c r="W7" s="329"/>
      <c r="X7" s="329"/>
      <c r="Y7" s="329"/>
      <c r="Z7" s="329"/>
      <c r="AA7" s="290"/>
    </row>
    <row r="8" spans="1:27" ht="15" x14ac:dyDescent="0.25">
      <c r="A8" s="268" t="s">
        <v>79</v>
      </c>
      <c r="B8" s="250">
        <v>5057</v>
      </c>
      <c r="C8" s="250">
        <v>20122457.47000001</v>
      </c>
      <c r="D8" s="250">
        <v>6968381.0499999998</v>
      </c>
      <c r="E8" s="250">
        <v>6314651.8800000018</v>
      </c>
      <c r="F8" s="250">
        <v>27930261.250000011</v>
      </c>
      <c r="G8" s="250">
        <v>14522381.370000003</v>
      </c>
      <c r="H8" s="280">
        <f t="shared" si="0"/>
        <v>75858133.020000026</v>
      </c>
      <c r="I8" s="419">
        <f t="shared" si="1"/>
        <v>15000.619541229984</v>
      </c>
      <c r="J8" s="271"/>
      <c r="K8"/>
      <c r="L8" s="349"/>
      <c r="M8" s="355"/>
      <c r="N8" s="355"/>
      <c r="O8" s="355"/>
      <c r="P8" s="355"/>
      <c r="Q8" s="355"/>
      <c r="R8" s="355"/>
      <c r="S8" s="355"/>
      <c r="T8" s="355"/>
      <c r="U8" s="329"/>
      <c r="V8" s="329"/>
      <c r="W8" s="329"/>
      <c r="X8" s="329"/>
      <c r="Y8" s="329"/>
      <c r="Z8" s="329"/>
      <c r="AA8" s="290"/>
    </row>
    <row r="9" spans="1:27" ht="15" x14ac:dyDescent="0.25">
      <c r="A9" s="268" t="s">
        <v>80</v>
      </c>
      <c r="B9" s="270">
        <v>1434</v>
      </c>
      <c r="C9" s="270">
        <v>7049506.3199999994</v>
      </c>
      <c r="D9" s="270">
        <v>1566644.89</v>
      </c>
      <c r="E9" s="270">
        <v>1788547.0999999999</v>
      </c>
      <c r="F9" s="270">
        <v>8574461.4700000007</v>
      </c>
      <c r="G9" s="270">
        <v>3409436.8499999992</v>
      </c>
      <c r="H9" s="294">
        <f t="shared" si="0"/>
        <v>22388596.629999999</v>
      </c>
      <c r="I9" s="420">
        <f t="shared" si="1"/>
        <v>15612.689421199442</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93647</v>
      </c>
      <c r="C10" s="280">
        <f t="shared" si="2"/>
        <v>320332107.74000007</v>
      </c>
      <c r="D10" s="280">
        <f t="shared" si="2"/>
        <v>42347495.079999998</v>
      </c>
      <c r="E10" s="280">
        <f t="shared" si="2"/>
        <v>97650205.589999989</v>
      </c>
      <c r="F10" s="280">
        <f t="shared" si="2"/>
        <v>483151180.66000009</v>
      </c>
      <c r="G10" s="280">
        <f t="shared" si="2"/>
        <v>168734594.35999998</v>
      </c>
      <c r="H10" s="280">
        <f t="shared" si="2"/>
        <v>1112215583.4300003</v>
      </c>
      <c r="I10" s="419">
        <f t="shared" si="1"/>
        <v>11876.681403889075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20388</v>
      </c>
      <c r="C13" s="250">
        <v>93191137.120000005</v>
      </c>
      <c r="D13" s="250">
        <v>11078284.139999999</v>
      </c>
      <c r="E13" s="250">
        <v>23043562.060000002</v>
      </c>
      <c r="F13" s="250">
        <v>112317067.64</v>
      </c>
      <c r="G13" s="250">
        <v>13065142.800000001</v>
      </c>
      <c r="H13" s="280">
        <f>SUM(C13:G13)</f>
        <v>252695193.76000002</v>
      </c>
      <c r="I13" s="419">
        <f t="shared" ref="I13:I18" si="3">H13/B13</f>
        <v>12394.310072591721</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7161</v>
      </c>
      <c r="C14" s="250">
        <v>35157434.399999999</v>
      </c>
      <c r="D14" s="250">
        <v>5222436.6199999992</v>
      </c>
      <c r="E14" s="250">
        <v>8559791.379999999</v>
      </c>
      <c r="F14" s="250">
        <v>40041439.909999996</v>
      </c>
      <c r="G14" s="250">
        <v>12688797.02</v>
      </c>
      <c r="H14" s="280">
        <f>SUM(C14:G14)</f>
        <v>101669899.32999998</v>
      </c>
      <c r="I14" s="419">
        <f t="shared" si="3"/>
        <v>14197.723688032396</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4666</v>
      </c>
      <c r="C15" s="250">
        <v>18982912.819999997</v>
      </c>
      <c r="D15" s="250">
        <v>6348543.8900000006</v>
      </c>
      <c r="E15" s="250">
        <v>5804263.5599999996</v>
      </c>
      <c r="F15" s="250">
        <v>28958843.560000006</v>
      </c>
      <c r="G15" s="250">
        <v>6929303.7699999996</v>
      </c>
      <c r="H15" s="280">
        <f>SUM(C15:G15)</f>
        <v>67023867.599999994</v>
      </c>
      <c r="I15" s="419">
        <f t="shared" si="3"/>
        <v>14364.309387055293</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4303</v>
      </c>
      <c r="C16" s="250">
        <v>22843160.520000007</v>
      </c>
      <c r="D16" s="250">
        <v>5547588.5399999991</v>
      </c>
      <c r="E16" s="250">
        <v>6641451.9000000004</v>
      </c>
      <c r="F16" s="250">
        <v>31137323.669999998</v>
      </c>
      <c r="G16" s="250">
        <v>12238658.470000001</v>
      </c>
      <c r="H16" s="280">
        <f>SUM(C16:G16)</f>
        <v>78408183.100000009</v>
      </c>
      <c r="I16" s="419">
        <f t="shared" si="3"/>
        <v>18221.748338368583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13512241.390000001</v>
      </c>
      <c r="D17" s="270">
        <v>4314908.5600000005</v>
      </c>
      <c r="E17" s="270">
        <v>3478082.0100000002</v>
      </c>
      <c r="F17" s="270">
        <v>15752495.069999998</v>
      </c>
      <c r="G17" s="270">
        <v>4429355.54</v>
      </c>
      <c r="H17" s="294">
        <f>SUM(C17:G17)</f>
        <v>41487082.57</v>
      </c>
      <c r="I17" s="420">
        <f t="shared" si="3"/>
        <v>26207.885388502844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38101</v>
      </c>
      <c r="C18" s="280">
        <f t="shared" si="4"/>
        <v>183686886.25</v>
      </c>
      <c r="D18" s="280">
        <f t="shared" si="4"/>
        <v>32511761.75</v>
      </c>
      <c r="E18" s="280">
        <f t="shared" si="4"/>
        <v>47527150.909999996</v>
      </c>
      <c r="F18" s="280">
        <f t="shared" si="4"/>
        <v>228207169.84999999</v>
      </c>
      <c r="G18" s="280">
        <f t="shared" si="4"/>
        <v>49351257.600000001</v>
      </c>
      <c r="H18" s="280">
        <f t="shared" si="4"/>
        <v>541284226.36000013</v>
      </c>
      <c r="I18" s="419">
        <f t="shared" si="3"/>
        <v>14206.562199417342</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13277</v>
      </c>
      <c r="C21" s="250">
        <v>45593040.780000001</v>
      </c>
      <c r="D21" s="250">
        <v>9482511.6099999994</v>
      </c>
      <c r="E21" s="250">
        <v>13603352.359999999</v>
      </c>
      <c r="F21" s="250">
        <v>73407183.970000014</v>
      </c>
      <c r="G21" s="250">
        <v>15273169.380000001</v>
      </c>
      <c r="H21" s="271">
        <f>SUM(C21:G21)</f>
        <v>157359258.10000002</v>
      </c>
      <c r="I21" s="419">
        <f>H21/B21</f>
        <v>11852.01913835957</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7603</v>
      </c>
      <c r="C22" s="270">
        <v>43512906.409999996</v>
      </c>
      <c r="D22" s="270">
        <v>9942996.7699999977</v>
      </c>
      <c r="E22" s="270">
        <v>11049492.150000002</v>
      </c>
      <c r="F22" s="270">
        <v>49241643.390000001</v>
      </c>
      <c r="G22" s="270">
        <v>15585234</v>
      </c>
      <c r="H22" s="270">
        <f>SUM(C22:G22)</f>
        <v>129332272.72</v>
      </c>
      <c r="I22" s="420">
        <f>H22/B22</f>
        <v>17010.689559384453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20880</v>
      </c>
      <c r="C23" s="271">
        <f t="shared" si="5"/>
        <v>89105947.189999998</v>
      </c>
      <c r="D23" s="271">
        <f t="shared" si="5"/>
        <v>19425508.379999995</v>
      </c>
      <c r="E23" s="271">
        <f t="shared" si="5"/>
        <v>24652844.510000002</v>
      </c>
      <c r="F23" s="271">
        <f t="shared" si="5"/>
        <v>122648827.36000001</v>
      </c>
      <c r="G23" s="271">
        <f t="shared" si="5"/>
        <v>30858403.380000003</v>
      </c>
      <c r="H23" s="271">
        <f t="shared" si="5"/>
        <v>286691530.82000005</v>
      </c>
      <c r="I23" s="421">
        <f>H23/B23</f>
        <v>13730.437299808431</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152628</v>
      </c>
      <c r="C25" s="253">
        <f t="shared" ref="C25:H25" si="6">C10+C18+C23</f>
        <v>593124941.18000007</v>
      </c>
      <c r="D25" s="253">
        <f t="shared" si="6"/>
        <v>94284765.209999993</v>
      </c>
      <c r="E25" s="253">
        <f t="shared" si="6"/>
        <v>169830201.00999999</v>
      </c>
      <c r="F25" s="253">
        <f t="shared" si="6"/>
        <v>834007177.87000012</v>
      </c>
      <c r="G25" s="253">
        <f t="shared" si="6"/>
        <v>248944255.33999997</v>
      </c>
      <c r="H25" s="253">
        <f t="shared" si="6"/>
        <v>1940191340.6100006</v>
      </c>
      <c r="I25" s="272">
        <f>H25/B25</f>
        <v>12711.896510535424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FY19</v>
      </c>
      <c r="C29" s="273"/>
      <c r="D29" s="273"/>
      <c r="E29" s="273"/>
      <c r="F29" s="273"/>
      <c r="G29" s="273"/>
      <c r="H29" s="273"/>
      <c r="I29" s="248"/>
      <c r="J29" s="290"/>
      <c r="K29"/>
    </row>
    <row r="30" spans="1:27" ht="22.5" x14ac:dyDescent="0.2">
      <c r="A30" s="265" t="s">
        <v>245</v>
      </c>
      <c r="B30" s="297" t="str">
        <f>B3</f>
        <v>ANB19</v>
      </c>
      <c r="C30" s="297" t="str">
        <f t="shared" ref="C30:G30" si="7">C3</f>
        <v>19/Pupil Property Tax</v>
      </c>
      <c r="D30" s="297" t="str">
        <f t="shared" si="7"/>
        <v>19/Pupil Non Levy Revenue</v>
      </c>
      <c r="E30" s="297" t="str">
        <f t="shared" si="7"/>
        <v>19/Pupil County Revenue</v>
      </c>
      <c r="F30" s="297" t="str">
        <f t="shared" si="7"/>
        <v>19/Pupil State Revenue</v>
      </c>
      <c r="G30" s="297" t="str">
        <f t="shared" si="7"/>
        <v>19/Pupil Federal Revenue</v>
      </c>
      <c r="H30" s="297" t="str">
        <f>I3</f>
        <v>19/Rev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41234</v>
      </c>
      <c r="C32" s="248">
        <f t="shared" ref="C32:H38" si="9">C4/$B32</f>
        <v>3712.5729371392545</v>
      </c>
      <c r="D32" s="248">
        <f t="shared" si="9"/>
        <v>279.70457268273759</v>
      </c>
      <c r="E32" s="248">
        <f t="shared" si="9"/>
        <v>1032.7895763205122</v>
      </c>
      <c r="F32" s="248">
        <f t="shared" si="9"/>
        <v>4982.5423381190294</v>
      </c>
      <c r="G32" s="248">
        <f t="shared" si="9"/>
        <v>1088.357208371732</v>
      </c>
      <c r="H32" s="248">
        <f t="shared" si="9"/>
        <v>11095.966632633264</v>
      </c>
      <c r="I32" s="240"/>
      <c r="J32" s="240"/>
      <c r="K32"/>
    </row>
    <row r="33" spans="1:11" x14ac:dyDescent="0.2">
      <c r="A33" s="268" t="s">
        <v>76</v>
      </c>
      <c r="B33" s="271">
        <f t="shared" si="8"/>
        <v>18111</v>
      </c>
      <c r="C33" s="248">
        <f t="shared" si="9"/>
        <v>3294.8807062006513</v>
      </c>
      <c r="D33" s="248">
        <f t="shared" si="9"/>
        <v>348.76691679090061</v>
      </c>
      <c r="E33" s="248">
        <f t="shared" si="9"/>
        <v>1026.9272988791342</v>
      </c>
      <c r="F33" s="248">
        <f t="shared" si="9"/>
        <v>5275.806279609078</v>
      </c>
      <c r="G33" s="248">
        <f t="shared" si="9"/>
        <v>2498.2113687814035</v>
      </c>
      <c r="H33" s="248">
        <f t="shared" si="9"/>
        <v>12444.592570261168</v>
      </c>
      <c r="I33" s="240"/>
      <c r="J33" s="240"/>
      <c r="K33"/>
    </row>
    <row r="34" spans="1:11" x14ac:dyDescent="0.2">
      <c r="A34" s="268" t="s">
        <v>77</v>
      </c>
      <c r="B34" s="271">
        <f t="shared" si="8"/>
        <v>15624</v>
      </c>
      <c r="C34" s="248">
        <f t="shared" si="9"/>
        <v>2664.4347580645158</v>
      </c>
      <c r="D34" s="248">
        <f t="shared" si="9"/>
        <v>479.99855158730168</v>
      </c>
      <c r="E34" s="248">
        <f t="shared" si="9"/>
        <v>1026.2949052739375</v>
      </c>
      <c r="F34" s="248">
        <f t="shared" si="9"/>
        <v>5289.7362909626218</v>
      </c>
      <c r="G34" s="248">
        <f t="shared" si="9"/>
        <v>2555.1119418842809</v>
      </c>
      <c r="H34" s="248">
        <f t="shared" si="9"/>
        <v>12015.576447772659</v>
      </c>
      <c r="I34" s="240"/>
      <c r="J34" s="240"/>
      <c r="K34"/>
    </row>
    <row r="35" spans="1:11" x14ac:dyDescent="0.2">
      <c r="A35" s="268" t="s">
        <v>78</v>
      </c>
      <c r="B35" s="271">
        <f t="shared" si="8"/>
        <v>12187</v>
      </c>
      <c r="C35" s="248">
        <f t="shared" si="9"/>
        <v>3181.5211561499968</v>
      </c>
      <c r="D35" s="248">
        <f t="shared" si="9"/>
        <v>694.43799048166068</v>
      </c>
      <c r="E35" s="248">
        <f t="shared" si="9"/>
        <v>1011.5245187494872</v>
      </c>
      <c r="F35" s="248">
        <f t="shared" si="9"/>
        <v>5169.3886789201597</v>
      </c>
      <c r="G35" s="248">
        <f t="shared" si="9"/>
        <v>1703.3954156067934</v>
      </c>
      <c r="H35" s="248">
        <f t="shared" si="9"/>
        <v>11760.267759908098</v>
      </c>
      <c r="I35" s="240"/>
      <c r="J35" s="240"/>
      <c r="K35"/>
    </row>
    <row r="36" spans="1:11" x14ac:dyDescent="0.2">
      <c r="A36" s="268" t="s">
        <v>79</v>
      </c>
      <c r="B36" s="271">
        <f t="shared" si="8"/>
        <v>5057</v>
      </c>
      <c r="C36" s="248">
        <f t="shared" si="9"/>
        <v>3979.1294186276468</v>
      </c>
      <c r="D36" s="248">
        <f t="shared" si="9"/>
        <v>1377.9673818469448</v>
      </c>
      <c r="E36" s="248">
        <f t="shared" si="9"/>
        <v>1248.6952501483097</v>
      </c>
      <c r="F36" s="248">
        <f t="shared" si="9"/>
        <v>5523.0890350009913</v>
      </c>
      <c r="G36" s="248">
        <f t="shared" si="9"/>
        <v>2871.7384556060911</v>
      </c>
      <c r="H36" s="248">
        <f t="shared" si="9"/>
        <v>15000.619541229984</v>
      </c>
      <c r="I36" s="240"/>
      <c r="J36" s="240"/>
      <c r="K36"/>
    </row>
    <row r="37" spans="1:11" x14ac:dyDescent="0.2">
      <c r="A37" s="268" t="s">
        <v>80</v>
      </c>
      <c r="B37" s="270">
        <f t="shared" si="8"/>
        <v>1434</v>
      </c>
      <c r="C37" s="252">
        <f t="shared" si="9"/>
        <v>4915.9737238493717</v>
      </c>
      <c r="D37" s="252">
        <f t="shared" si="9"/>
        <v>1092.4999232914922</v>
      </c>
      <c r="E37" s="252">
        <f t="shared" si="9"/>
        <v>1247.2434449093444</v>
      </c>
      <c r="F37" s="252">
        <f t="shared" si="9"/>
        <v>5979.4013040446307</v>
      </c>
      <c r="G37" s="252">
        <f t="shared" si="9"/>
        <v>2377.5710251046021</v>
      </c>
      <c r="H37" s="252">
        <f t="shared" si="9"/>
        <v>15612.689421199442</v>
      </c>
      <c r="I37" s="240"/>
      <c r="J37" s="240"/>
      <c r="K37"/>
    </row>
    <row r="38" spans="1:11" x14ac:dyDescent="0.2">
      <c r="A38" s="268" t="s">
        <v>171</v>
      </c>
      <c r="B38" s="271">
        <f>SUM(B32:B37)</f>
        <v>93647</v>
      </c>
      <c r="C38" s="248">
        <f t="shared" si="9"/>
        <v>3420.6339523956995</v>
      </c>
      <c r="D38" s="248">
        <f t="shared" si="9"/>
        <v>452.20343502728326</v>
      </c>
      <c r="E38" s="248">
        <f t="shared" si="9"/>
        <v>1042.7478252373273</v>
      </c>
      <c r="F38" s="248">
        <f t="shared" si="9"/>
        <v>5159.2809236814855</v>
      </c>
      <c r="G38" s="248">
        <f t="shared" si="9"/>
        <v>1801.8152675472784</v>
      </c>
      <c r="H38" s="248">
        <f t="shared" si="9"/>
        <v>11876.681403889075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20388</v>
      </c>
      <c r="C41" s="248">
        <f t="shared" ref="C41:H46" si="10">C13/$B41</f>
        <v>4570.8817500490486</v>
      </c>
      <c r="D41" s="248">
        <f t="shared" si="10"/>
        <v>543.37277516185986</v>
      </c>
      <c r="E41" s="248">
        <f t="shared" si="10"/>
        <v>1130.2512291544047</v>
      </c>
      <c r="F41" s="248">
        <f t="shared" si="10"/>
        <v>5508.9791857955661</v>
      </c>
      <c r="G41" s="248">
        <f t="shared" si="10"/>
        <v>640.82513243084168</v>
      </c>
      <c r="H41" s="248">
        <f t="shared" si="10"/>
        <v>12394.310072591721</v>
      </c>
      <c r="I41" s="240"/>
      <c r="J41" s="240"/>
      <c r="K41"/>
    </row>
    <row r="42" spans="1:11" x14ac:dyDescent="0.2">
      <c r="A42" s="268" t="s">
        <v>82</v>
      </c>
      <c r="B42" s="271">
        <f>B14</f>
        <v>7161</v>
      </c>
      <c r="C42" s="248">
        <f t="shared" si="10"/>
        <v>4909.5705069124424</v>
      </c>
      <c r="D42" s="248">
        <f t="shared" si="10"/>
        <v>729.2887334171204</v>
      </c>
      <c r="E42" s="248">
        <f t="shared" si="10"/>
        <v>1195.334643206256</v>
      </c>
      <c r="F42" s="248">
        <f t="shared" si="10"/>
        <v>5591.5989261276354</v>
      </c>
      <c r="G42" s="248">
        <f t="shared" si="10"/>
        <v>1771.9308783689428</v>
      </c>
      <c r="H42" s="248">
        <f t="shared" si="10"/>
        <v>14197.723688032396</v>
      </c>
      <c r="I42" s="240"/>
      <c r="J42" s="240"/>
      <c r="K42"/>
    </row>
    <row r="43" spans="1:11" x14ac:dyDescent="0.2">
      <c r="A43" s="268" t="s">
        <v>83</v>
      </c>
      <c r="B43" s="271">
        <f>B15</f>
        <v>4666</v>
      </c>
      <c r="C43" s="248">
        <f t="shared" si="10"/>
        <v>4068.3482254607793</v>
      </c>
      <c r="D43" s="248">
        <f t="shared" si="10"/>
        <v>1360.5966330904416</v>
      </c>
      <c r="E43" s="248">
        <f t="shared" si="10"/>
        <v>1243.9484697813973</v>
      </c>
      <c r="F43" s="248">
        <f t="shared" si="10"/>
        <v>6206.3530990141462</v>
      </c>
      <c r="G43" s="248">
        <f t="shared" si="10"/>
        <v>1485.0629597085297</v>
      </c>
      <c r="H43" s="248">
        <f t="shared" si="10"/>
        <v>14364.309387055293</v>
      </c>
      <c r="I43" s="240"/>
      <c r="J43" s="240"/>
      <c r="K43"/>
    </row>
    <row r="44" spans="1:11" x14ac:dyDescent="0.2">
      <c r="A44" s="268" t="s">
        <v>84</v>
      </c>
      <c r="B44" s="271">
        <f>B16</f>
        <v>4303</v>
      </c>
      <c r="C44" s="248">
        <f t="shared" si="10"/>
        <v>5308.6591959098323</v>
      </c>
      <c r="D44" s="248">
        <f t="shared" si="10"/>
        <v>1289.2374018126886</v>
      </c>
      <c r="E44" s="248">
        <f t="shared" si="10"/>
        <v>1543.4468742737627</v>
      </c>
      <c r="F44" s="248">
        <f t="shared" si="10"/>
        <v>7236.1895584475942</v>
      </c>
      <c r="G44" s="248">
        <f t="shared" si="10"/>
        <v>2844.2153079247037</v>
      </c>
      <c r="H44" s="248">
        <f t="shared" si="10"/>
        <v>18221.748338368583</v>
      </c>
      <c r="I44" s="240"/>
      <c r="J44" s="240"/>
      <c r="K44"/>
    </row>
    <row r="45" spans="1:11" x14ac:dyDescent="0.2">
      <c r="A45" s="268" t="s">
        <v>85</v>
      </c>
      <c r="B45" s="270">
        <f>B17</f>
        <v>1583</v>
      </c>
      <c r="C45" s="252">
        <f t="shared" si="10"/>
        <v>8535.844213518636</v>
      </c>
      <c r="D45" s="252">
        <f t="shared" si="10"/>
        <v>2725.779254579912</v>
      </c>
      <c r="E45" s="252">
        <f t="shared" si="10"/>
        <v>2197.1459317751105</v>
      </c>
      <c r="F45" s="252">
        <f t="shared" si="10"/>
        <v>9951.0392103600752</v>
      </c>
      <c r="G45" s="252">
        <f t="shared" si="10"/>
        <v>2798.0767782691091</v>
      </c>
      <c r="H45" s="252">
        <f t="shared" si="10"/>
        <v>26207.885388502844</v>
      </c>
      <c r="I45" s="240"/>
      <c r="J45" s="240"/>
      <c r="K45"/>
    </row>
    <row r="46" spans="1:11" x14ac:dyDescent="0.2">
      <c r="A46" s="268" t="s">
        <v>172</v>
      </c>
      <c r="B46" s="271">
        <f>SUM(B41:B45)</f>
        <v>38101</v>
      </c>
      <c r="C46" s="248">
        <f t="shared" si="10"/>
        <v>4821.0515800110234</v>
      </c>
      <c r="D46" s="248">
        <f t="shared" si="10"/>
        <v>853.30468360410487</v>
      </c>
      <c r="E46" s="248">
        <f t="shared" si="10"/>
        <v>1247.3990422823547</v>
      </c>
      <c r="F46" s="248">
        <f t="shared" si="10"/>
        <v>5989.5322918033644</v>
      </c>
      <c r="G46" s="248">
        <f t="shared" si="10"/>
        <v>1295.2746017164905</v>
      </c>
      <c r="H46" s="248">
        <f t="shared" si="10"/>
        <v>14206.562199417342</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13277</v>
      </c>
      <c r="C49" s="248">
        <f t="shared" ref="C49:G51" si="11">C21/$B49</f>
        <v>3433.9866521051445</v>
      </c>
      <c r="D49" s="248">
        <f t="shared" si="11"/>
        <v>714.20589063794523</v>
      </c>
      <c r="E49" s="248">
        <f t="shared" si="11"/>
        <v>1024.580278677412</v>
      </c>
      <c r="F49" s="248">
        <f t="shared" si="11"/>
        <v>5528.8983934623793</v>
      </c>
      <c r="G49" s="248">
        <f t="shared" si="11"/>
        <v>1150.3479234766892</v>
      </c>
      <c r="H49" s="248">
        <f>H21/$B49</f>
        <v>11852.01913835957</v>
      </c>
      <c r="I49" s="240"/>
      <c r="J49" s="240"/>
      <c r="K49"/>
    </row>
    <row r="50" spans="1:11" x14ac:dyDescent="0.2">
      <c r="A50" s="268" t="s">
        <v>87</v>
      </c>
      <c r="B50" s="270">
        <f>B22</f>
        <v>7603</v>
      </c>
      <c r="C50" s="252">
        <f t="shared" si="11"/>
        <v>5723.1232947520712</v>
      </c>
      <c r="D50" s="252">
        <f t="shared" si="11"/>
        <v>1307.7728225700378</v>
      </c>
      <c r="E50" s="252">
        <f t="shared" si="11"/>
        <v>1453.3068722872554</v>
      </c>
      <c r="F50" s="252">
        <f t="shared" si="11"/>
        <v>6476.607048533474</v>
      </c>
      <c r="G50" s="252">
        <f t="shared" si="11"/>
        <v>2049.8795212416153</v>
      </c>
      <c r="H50" s="252">
        <f>H22/$B50</f>
        <v>17010.689559384453</v>
      </c>
      <c r="I50" s="240"/>
      <c r="J50" s="240"/>
      <c r="K50"/>
    </row>
    <row r="51" spans="1:11" x14ac:dyDescent="0.2">
      <c r="A51" s="268" t="s">
        <v>173</v>
      </c>
      <c r="B51" s="271">
        <f>SUM(B49:B50)</f>
        <v>20880</v>
      </c>
      <c r="C51" s="248">
        <f t="shared" si="11"/>
        <v>4267.5262064176241</v>
      </c>
      <c r="D51" s="248">
        <f t="shared" si="11"/>
        <v>930.34043965517219</v>
      </c>
      <c r="E51" s="248">
        <f t="shared" si="11"/>
        <v>1180.6917868773946</v>
      </c>
      <c r="F51" s="248">
        <f t="shared" si="11"/>
        <v>5873.9859846743302</v>
      </c>
      <c r="G51" s="248">
        <f t="shared" si="11"/>
        <v>1477.8928821839081</v>
      </c>
      <c r="H51" s="248">
        <f>H23/$B51</f>
        <v>13730.437299808431</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152628</v>
      </c>
      <c r="C53" s="253">
        <f t="shared" ref="C53:G53" si="12">C25/$B53</f>
        <v>3886.0821158634067</v>
      </c>
      <c r="D53" s="253">
        <f t="shared" si="12"/>
        <v>617.7422570563723</v>
      </c>
      <c r="E53" s="253">
        <f t="shared" si="12"/>
        <v>1112.7067183609822</v>
      </c>
      <c r="F53" s="253">
        <f t="shared" si="12"/>
        <v>5464.3130871792864</v>
      </c>
      <c r="G53" s="253">
        <f t="shared" si="12"/>
        <v>1631.0523320753725</v>
      </c>
      <c r="H53" s="253">
        <f>H25/$B53</f>
        <v>12711.896510535424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FY19</v>
      </c>
      <c r="C57" s="251"/>
      <c r="D57" s="251"/>
      <c r="E57" s="251"/>
      <c r="F57" s="251"/>
      <c r="G57" s="251"/>
      <c r="H57" s="251"/>
      <c r="I57" s="267"/>
      <c r="J57" s="248"/>
      <c r="K57" s="290"/>
    </row>
    <row r="58" spans="1:11" ht="22.5" x14ac:dyDescent="0.2">
      <c r="A58" s="265" t="s">
        <v>245</v>
      </c>
      <c r="B58" s="284"/>
      <c r="C58" s="267" t="str">
        <f t="shared" ref="C58:G58" si="13">C3</f>
        <v>19/Pupil Property Tax</v>
      </c>
      <c r="D58" s="267" t="str">
        <f t="shared" si="13"/>
        <v>19/Pupil Non Levy Revenue</v>
      </c>
      <c r="E58" s="267" t="str">
        <f t="shared" si="13"/>
        <v>19/Pupil County Revenue</v>
      </c>
      <c r="F58" s="267" t="str">
        <f t="shared" si="13"/>
        <v>19/Pupil State Revenue</v>
      </c>
      <c r="G58" s="267" t="str">
        <f t="shared" si="13"/>
        <v>19/Pupil Federal Revenue</v>
      </c>
      <c r="H58" s="297"/>
      <c r="I58" s="267"/>
      <c r="J58" s="251"/>
      <c r="K58" s="290"/>
    </row>
    <row r="59" spans="1:11" x14ac:dyDescent="0.2">
      <c r="A59" s="268" t="s">
        <v>102</v>
      </c>
      <c r="B59" s="271"/>
      <c r="C59" s="275">
        <f t="shared" ref="C59:G65" si="14">C32/$H32</f>
        <v>0.33458760827745898</v>
      </c>
      <c r="D59" s="275">
        <f t="shared" si="14"/>
        <v>2.5207769808907481E-2</v>
      </c>
      <c r="E59" s="275">
        <f t="shared" si="14"/>
        <v>9.3077927368948238E-2</v>
      </c>
      <c r="F59" s="275">
        <f t="shared" si="14"/>
        <v>0.4490408544907985</v>
      </c>
      <c r="G59" s="275">
        <f t="shared" si="14"/>
        <v>9.8085840053886861E-2</v>
      </c>
      <c r="H59" s="407"/>
      <c r="I59" s="248"/>
      <c r="J59" s="251"/>
      <c r="K59" s="290"/>
    </row>
    <row r="60" spans="1:11" x14ac:dyDescent="0.2">
      <c r="A60" s="268" t="s">
        <v>76</v>
      </c>
      <c r="B60" s="271"/>
      <c r="C60" s="275">
        <f t="shared" si="14"/>
        <v>0.26476404812757187</v>
      </c>
      <c r="D60" s="275">
        <f t="shared" si="14"/>
        <v>2.8025579368853634E-2</v>
      </c>
      <c r="E60" s="275">
        <f t="shared" si="14"/>
        <v>8.2519961427518454E-2</v>
      </c>
      <c r="F60" s="275">
        <f t="shared" si="14"/>
        <v>0.42394367270943589</v>
      </c>
      <c r="G60" s="275">
        <f t="shared" si="14"/>
        <v>0.20074673836662013</v>
      </c>
      <c r="H60" s="407"/>
      <c r="I60" s="248"/>
      <c r="J60" s="251"/>
      <c r="K60" s="290"/>
    </row>
    <row r="61" spans="1:11" x14ac:dyDescent="0.2">
      <c r="A61" s="268" t="s">
        <v>77</v>
      </c>
      <c r="B61" s="271"/>
      <c r="C61" s="275">
        <f t="shared" si="14"/>
        <v>0.22174839215129169</v>
      </c>
      <c r="D61" s="275">
        <f t="shared" si="14"/>
        <v>3.9948025271503269E-2</v>
      </c>
      <c r="E61" s="275">
        <f t="shared" si="14"/>
        <v>8.5413705262903386E-2</v>
      </c>
      <c r="F61" s="275">
        <f t="shared" si="14"/>
        <v>0.44023990975007998</v>
      </c>
      <c r="G61" s="275">
        <f t="shared" si="14"/>
        <v>0.21264996756422161</v>
      </c>
      <c r="H61" s="407"/>
      <c r="I61" s="248"/>
      <c r="J61" s="251"/>
      <c r="K61" s="290"/>
    </row>
    <row r="62" spans="1:11" x14ac:dyDescent="0.2">
      <c r="A62" s="268" t="s">
        <v>78</v>
      </c>
      <c r="B62" s="271"/>
      <c r="C62" s="275">
        <f t="shared" si="14"/>
        <v>0.27053135363091929</v>
      </c>
      <c r="D62" s="275">
        <f t="shared" si="14"/>
        <v>5.9049505050307413E-2</v>
      </c>
      <c r="E62" s="275">
        <f t="shared" si="14"/>
        <v>8.6012031307473563E-2</v>
      </c>
      <c r="F62" s="275">
        <f t="shared" si="14"/>
        <v>0.43956385895762601</v>
      </c>
      <c r="G62" s="275">
        <f t="shared" si="14"/>
        <v>0.14484325105367371</v>
      </c>
      <c r="H62" s="407"/>
      <c r="I62" s="248"/>
      <c r="J62" s="251"/>
      <c r="K62" s="290"/>
    </row>
    <row r="63" spans="1:11" x14ac:dyDescent="0.2">
      <c r="A63" s="268" t="s">
        <v>79</v>
      </c>
      <c r="B63" s="271"/>
      <c r="C63" s="275">
        <f t="shared" si="14"/>
        <v>0.26526433842887637</v>
      </c>
      <c r="D63" s="275">
        <f t="shared" si="14"/>
        <v>9.1860698023806933E-2</v>
      </c>
      <c r="E63" s="275">
        <f t="shared" si="14"/>
        <v>8.324291184882103E-2</v>
      </c>
      <c r="F63" s="275">
        <f t="shared" si="14"/>
        <v>0.36819072837761757</v>
      </c>
      <c r="G63" s="275">
        <f t="shared" si="14"/>
        <v>0.19144132332087807</v>
      </c>
      <c r="H63" s="407"/>
      <c r="I63" s="248"/>
      <c r="J63" s="251"/>
      <c r="K63" s="290"/>
    </row>
    <row r="64" spans="1:11" x14ac:dyDescent="0.2">
      <c r="A64" s="268" t="s">
        <v>80</v>
      </c>
      <c r="B64" s="271"/>
      <c r="C64" s="276">
        <f t="shared" si="14"/>
        <v>0.31487039748413204</v>
      </c>
      <c r="D64" s="276">
        <f t="shared" si="14"/>
        <v>6.9975126886727065E-2</v>
      </c>
      <c r="E64" s="276">
        <f t="shared" si="14"/>
        <v>7.9886521230339388E-2</v>
      </c>
      <c r="F64" s="276">
        <f t="shared" si="14"/>
        <v>0.38298342730917301</v>
      </c>
      <c r="G64" s="276">
        <f t="shared" si="14"/>
        <v>0.15228452708962845</v>
      </c>
      <c r="H64" s="407"/>
      <c r="I64" s="248"/>
      <c r="J64" s="251"/>
      <c r="K64" s="290"/>
    </row>
    <row r="65" spans="1:11" x14ac:dyDescent="0.2">
      <c r="A65" s="268" t="s">
        <v>171</v>
      </c>
      <c r="B65" s="271"/>
      <c r="C65" s="275">
        <f t="shared" si="14"/>
        <v>0.28801260521104799</v>
      </c>
      <c r="D65" s="275">
        <f t="shared" si="14"/>
        <v>3.8074898168035991E-2</v>
      </c>
      <c r="E65" s="275">
        <f t="shared" si="14"/>
        <v>8.7797911704179804E-2</v>
      </c>
      <c r="F65" s="275">
        <f t="shared" si="14"/>
        <v>0.43440425386775594</v>
      </c>
      <c r="G65" s="275">
        <f t="shared" si="14"/>
        <v>0.15171033104898018</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0.3687887202496985</v>
      </c>
      <c r="D68" s="275">
        <f t="shared" si="15"/>
        <v>4.3840501970614128E-2</v>
      </c>
      <c r="E68" s="275">
        <f t="shared" si="15"/>
        <v>9.1191137105226763E-2</v>
      </c>
      <c r="F68" s="275">
        <f t="shared" si="15"/>
        <v>0.44447646972927529</v>
      </c>
      <c r="G68" s="275">
        <f t="shared" si="15"/>
        <v>5.1703170945185291E-2</v>
      </c>
      <c r="H68" s="407"/>
      <c r="I68" s="248"/>
      <c r="J68" s="251"/>
      <c r="K68" s="290"/>
    </row>
    <row r="69" spans="1:11" x14ac:dyDescent="0.2">
      <c r="A69" s="268" t="s">
        <v>82</v>
      </c>
      <c r="B69" s="271"/>
      <c r="C69" s="275">
        <f t="shared" si="15"/>
        <v>0.34579983487429311</v>
      </c>
      <c r="D69" s="275">
        <f t="shared" si="15"/>
        <v>5.136659576153433E-2</v>
      </c>
      <c r="E69" s="275">
        <f t="shared" si="15"/>
        <v>8.4191992284920469E-2</v>
      </c>
      <c r="F69" s="275">
        <f t="shared" si="15"/>
        <v>0.39383770588808747</v>
      </c>
      <c r="G69" s="275">
        <f t="shared" si="15"/>
        <v>0.12480387119116468</v>
      </c>
      <c r="H69" s="407"/>
      <c r="I69" s="248"/>
      <c r="J69" s="251"/>
      <c r="K69" s="290"/>
    </row>
    <row r="70" spans="1:11" x14ac:dyDescent="0.2">
      <c r="A70" s="268" t="s">
        <v>83</v>
      </c>
      <c r="B70" s="271"/>
      <c r="C70" s="275">
        <f t="shared" si="15"/>
        <v>0.28322616255585936</v>
      </c>
      <c r="D70" s="275">
        <f t="shared" si="15"/>
        <v>9.4720643814353689E-2</v>
      </c>
      <c r="E70" s="275">
        <f t="shared" si="15"/>
        <v>8.6599949657336694E-2</v>
      </c>
      <c r="F70" s="275">
        <f t="shared" si="15"/>
        <v>0.43206762899489864</v>
      </c>
      <c r="G70" s="275">
        <f t="shared" si="15"/>
        <v>0.10338561497755167</v>
      </c>
      <c r="H70" s="407"/>
      <c r="I70" s="248"/>
      <c r="J70" s="251"/>
      <c r="K70"/>
    </row>
    <row r="71" spans="1:11" x14ac:dyDescent="0.2">
      <c r="A71" s="268" t="s">
        <v>84</v>
      </c>
      <c r="B71" s="271"/>
      <c r="C71" s="275">
        <f t="shared" si="15"/>
        <v>0.2913364347553668</v>
      </c>
      <c r="D71" s="275">
        <f t="shared" si="15"/>
        <v>7.0752673007672309E-2</v>
      </c>
      <c r="E71" s="275">
        <f t="shared" si="15"/>
        <v>8.4703555642013081E-2</v>
      </c>
      <c r="F71" s="275">
        <f t="shared" si="15"/>
        <v>0.39711829096062795</v>
      </c>
      <c r="G71" s="275">
        <f t="shared" si="15"/>
        <v>0.15608904563431975</v>
      </c>
      <c r="H71" s="407"/>
      <c r="I71" s="248"/>
      <c r="J71" s="251"/>
      <c r="K71"/>
    </row>
    <row r="72" spans="1:11" x14ac:dyDescent="0.2">
      <c r="A72" s="268" t="s">
        <v>85</v>
      </c>
      <c r="B72" s="271"/>
      <c r="C72" s="276">
        <f t="shared" si="15"/>
        <v>0.3256975557922438</v>
      </c>
      <c r="D72" s="276">
        <f t="shared" si="15"/>
        <v>0.10400607352227227</v>
      </c>
      <c r="E72" s="276">
        <f t="shared" si="15"/>
        <v>8.3835299918511477E-2</v>
      </c>
      <c r="F72" s="276">
        <f t="shared" si="15"/>
        <v>0.37969638003398409</v>
      </c>
      <c r="G72" s="276">
        <f t="shared" si="15"/>
        <v>0.1067646907329883</v>
      </c>
      <c r="H72" s="407"/>
      <c r="I72" s="248"/>
      <c r="J72" s="251"/>
      <c r="K72"/>
    </row>
    <row r="73" spans="1:11" x14ac:dyDescent="0.2">
      <c r="A73" s="268" t="s">
        <v>172</v>
      </c>
      <c r="B73" s="271"/>
      <c r="C73" s="275">
        <f t="shared" si="15"/>
        <v>0.33935385016712566</v>
      </c>
      <c r="D73" s="275">
        <f t="shared" si="15"/>
        <v>6.0064121891438435E-2</v>
      </c>
      <c r="E73" s="275">
        <f t="shared" si="15"/>
        <v>8.7804426206187641E-2</v>
      </c>
      <c r="F73" s="275">
        <f t="shared" si="15"/>
        <v>0.42160321460803624</v>
      </c>
      <c r="G73" s="275">
        <f t="shared" si="15"/>
        <v>9.117438712721182E-2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0.28973853417017348</v>
      </c>
      <c r="D76" s="275">
        <f t="shared" si="16"/>
        <v>6.0260271460951927E-2</v>
      </c>
      <c r="E76" s="275">
        <f t="shared" si="16"/>
        <v>8.6447740820913277E-2</v>
      </c>
      <c r="F76" s="275">
        <f t="shared" si="16"/>
        <v>0.46649421747623254</v>
      </c>
      <c r="G76" s="275">
        <f t="shared" si="16"/>
        <v>9.7059236071728797E-2</v>
      </c>
      <c r="H76" s="407"/>
      <c r="I76" s="248"/>
      <c r="J76" s="251"/>
      <c r="K76"/>
    </row>
    <row r="77" spans="1:11" x14ac:dyDescent="0.2">
      <c r="A77" s="268" t="s">
        <v>87</v>
      </c>
      <c r="B77" s="271"/>
      <c r="C77" s="276">
        <f t="shared" si="16"/>
        <v>0.3364427570541807</v>
      </c>
      <c r="D77" s="276">
        <f t="shared" si="16"/>
        <v>7.6879471464374946E-2</v>
      </c>
      <c r="E77" s="276">
        <f t="shared" si="16"/>
        <v>8.5434918273815386E-2</v>
      </c>
      <c r="F77" s="276">
        <f t="shared" si="16"/>
        <v>0.38073747839107797</v>
      </c>
      <c r="G77" s="276">
        <f t="shared" si="16"/>
        <v>0.12050537481655106</v>
      </c>
      <c r="H77" s="407"/>
      <c r="I77" s="248"/>
      <c r="J77" s="251"/>
      <c r="K77"/>
    </row>
    <row r="78" spans="1:11" x14ac:dyDescent="0.2">
      <c r="A78" s="268" t="s">
        <v>173</v>
      </c>
      <c r="B78" s="271"/>
      <c r="C78" s="275">
        <f t="shared" si="16"/>
        <v>0.31080774146043877</v>
      </c>
      <c r="D78" s="275">
        <f t="shared" si="16"/>
        <v>6.7757524348343395E-2</v>
      </c>
      <c r="E78" s="275">
        <f t="shared" si="16"/>
        <v>8.5990836351138494E-2</v>
      </c>
      <c r="F78" s="275">
        <f t="shared" si="16"/>
        <v>0.42780764052986753</v>
      </c>
      <c r="G78" s="275">
        <f t="shared" si="16"/>
        <v>0.10763625731021166</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0.30570435439296423</v>
      </c>
      <c r="D80" s="277">
        <f>D53/$H53</f>
        <v>4.8595601493797332E-2</v>
      </c>
      <c r="E80" s="277">
        <f>E53/$H53</f>
        <v>8.7532707447609256E-2</v>
      </c>
      <c r="F80" s="277">
        <f>F53/$H53</f>
        <v>0.42985821058648077</v>
      </c>
      <c r="G80" s="277">
        <f>G53/$H53</f>
        <v>0.1283091260791481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X75"/>
  <sheetViews>
    <sheetView topLeftCell="A22" zoomScaleNormal="100" workbookViewId="0">
      <selection activeCell="M35" sqref="M3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1346</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ANB19</v>
      </c>
      <c r="C3" s="291" t="str">
        <f>RIGHT(D1,2)&amp;"/Pupil Instruction"</f>
        <v>19/Pupil Instruction</v>
      </c>
      <c r="D3" s="291" t="str">
        <f>RIGHT(D1,2)&amp;"/Pupil Student Services"</f>
        <v>19/Pupil Student Services</v>
      </c>
      <c r="E3" s="291" t="str">
        <f>RIGHT(D1,2)&amp;"/Pupil General Admin"</f>
        <v>19/Pupil General Admin</v>
      </c>
      <c r="F3" s="291" t="str">
        <f>RIGHT(D1,2)&amp;"/Pupil Bldg Admin"</f>
        <v>19/Pupil Bldg Admin</v>
      </c>
      <c r="G3" s="291" t="str">
        <f>RIGHT(D1,2)&amp;"/Pupil Bldg OM"</f>
        <v>19/Pupil Bldg OM</v>
      </c>
      <c r="H3" s="291" t="str">
        <f>RIGHT(D1,2)&amp;"/Pupil Transport"</f>
        <v>19/Pupil Transport</v>
      </c>
      <c r="I3" s="291" t="str">
        <f>RIGHT(D1,2)&amp;"/Pupil Other"</f>
        <v>19/Pupil Other</v>
      </c>
      <c r="J3" s="291" t="str">
        <f>RIGHT(D1,2)&amp;"/Pupil Bonds/ Facilities"</f>
        <v>19/Pupil Bonds/ Facilities</v>
      </c>
      <c r="K3" s="291" t="str">
        <f>RIGHT(D1,2)&amp;"/Pupil Total"</f>
        <v>19/Pupil Total</v>
      </c>
    </row>
    <row r="4" spans="1:24" ht="15" x14ac:dyDescent="0.25">
      <c r="A4" s="268" t="s">
        <v>102</v>
      </c>
      <c r="B4" s="250">
        <v>41234</v>
      </c>
      <c r="C4" s="250">
        <v>244863749.88999999</v>
      </c>
      <c r="D4" s="250">
        <v>57724851.510000005</v>
      </c>
      <c r="E4" s="250">
        <v>14661653.129999999</v>
      </c>
      <c r="F4" s="250">
        <v>23429078.739999998</v>
      </c>
      <c r="G4" s="250">
        <v>33568527.420000002</v>
      </c>
      <c r="H4" s="250">
        <v>18612017.640000001</v>
      </c>
      <c r="I4" s="250">
        <v>15322758.169999998</v>
      </c>
      <c r="J4" s="250">
        <v>37874331.619999997</v>
      </c>
      <c r="K4" s="250">
        <f t="shared" ref="K4:K9" si="0">SUM(C4:J4)</f>
        <v>446056968.12</v>
      </c>
      <c r="N4" s="250"/>
      <c r="O4" s="378"/>
      <c r="P4" s="379"/>
      <c r="Q4" s="379"/>
      <c r="R4" s="379"/>
      <c r="S4" s="379"/>
      <c r="T4" s="379"/>
      <c r="U4" s="379"/>
      <c r="V4" s="379"/>
      <c r="W4" s="379"/>
      <c r="X4" s="379"/>
    </row>
    <row r="5" spans="1:24" ht="15" x14ac:dyDescent="0.25">
      <c r="A5" s="268" t="s">
        <v>76</v>
      </c>
      <c r="B5" s="250">
        <v>18111</v>
      </c>
      <c r="C5" s="250">
        <v>109637675.46000001</v>
      </c>
      <c r="D5" s="250">
        <v>26781995.679999996</v>
      </c>
      <c r="E5" s="250">
        <v>9071294.2400000002</v>
      </c>
      <c r="F5" s="250">
        <v>12146374.999999998</v>
      </c>
      <c r="G5" s="250">
        <v>17290115.93</v>
      </c>
      <c r="H5" s="250">
        <v>9221977.0899999999</v>
      </c>
      <c r="I5" s="250">
        <v>9823220.9000000004</v>
      </c>
      <c r="J5" s="250">
        <v>15525723.83</v>
      </c>
      <c r="K5" s="250">
        <f t="shared" si="0"/>
        <v>209498378.13000005</v>
      </c>
      <c r="N5" s="250"/>
      <c r="O5" s="378"/>
      <c r="P5" s="379"/>
      <c r="Q5" s="379"/>
      <c r="R5" s="379"/>
      <c r="S5" s="379"/>
      <c r="T5" s="379"/>
      <c r="U5" s="379"/>
      <c r="V5" s="379"/>
      <c r="W5" s="379"/>
      <c r="X5" s="379"/>
    </row>
    <row r="6" spans="1:24" ht="15" x14ac:dyDescent="0.25">
      <c r="A6" s="268" t="s">
        <v>77</v>
      </c>
      <c r="B6" s="250">
        <v>15624</v>
      </c>
      <c r="C6" s="250">
        <v>96405421.090000004</v>
      </c>
      <c r="D6" s="250">
        <v>16035827.889999997</v>
      </c>
      <c r="E6" s="250">
        <v>10396556.179999998</v>
      </c>
      <c r="F6" s="250">
        <v>10064215.130000001</v>
      </c>
      <c r="G6" s="250">
        <v>15959591.430000002</v>
      </c>
      <c r="H6" s="250">
        <v>7883794.75</v>
      </c>
      <c r="I6" s="250">
        <v>10682216.280000001</v>
      </c>
      <c r="J6" s="250">
        <v>9054019.9099999983</v>
      </c>
      <c r="K6" s="250">
        <f t="shared" si="0"/>
        <v>176481642.66</v>
      </c>
      <c r="N6" s="250"/>
      <c r="O6" s="378"/>
      <c r="P6" s="379"/>
      <c r="Q6" s="379"/>
      <c r="R6" s="379"/>
      <c r="S6" s="379"/>
      <c r="T6" s="379"/>
      <c r="U6" s="379"/>
      <c r="V6" s="379"/>
      <c r="W6" s="379"/>
      <c r="X6" s="379"/>
    </row>
    <row r="7" spans="1:24" ht="15" x14ac:dyDescent="0.25">
      <c r="A7" s="268" t="s">
        <v>78</v>
      </c>
      <c r="B7" s="250">
        <v>12187</v>
      </c>
      <c r="C7" s="250">
        <v>74920741.709999993</v>
      </c>
      <c r="D7" s="250">
        <v>8559067.3500000015</v>
      </c>
      <c r="E7" s="250">
        <v>11105754.959999999</v>
      </c>
      <c r="F7" s="250">
        <v>6427530.3600000003</v>
      </c>
      <c r="G7" s="250">
        <v>13586347.469999995</v>
      </c>
      <c r="H7" s="250">
        <v>7604238.6499999994</v>
      </c>
      <c r="I7" s="250">
        <v>10336002.649999999</v>
      </c>
      <c r="J7" s="250">
        <v>7568402.1600000001</v>
      </c>
      <c r="K7" s="250">
        <f t="shared" si="0"/>
        <v>140108085.31</v>
      </c>
      <c r="N7" s="250"/>
      <c r="O7" s="378"/>
      <c r="P7" s="379"/>
      <c r="Q7" s="379"/>
      <c r="R7" s="379"/>
      <c r="S7" s="379"/>
      <c r="T7" s="379"/>
      <c r="U7" s="379"/>
      <c r="V7" s="379"/>
      <c r="W7" s="379"/>
      <c r="X7" s="379"/>
    </row>
    <row r="8" spans="1:24" ht="15" x14ac:dyDescent="0.25">
      <c r="A8" s="268" t="s">
        <v>79</v>
      </c>
      <c r="B8" s="250">
        <v>5057</v>
      </c>
      <c r="C8" s="250">
        <v>38396453.300000004</v>
      </c>
      <c r="D8" s="250">
        <v>3380826.5499999984</v>
      </c>
      <c r="E8" s="250">
        <v>7642404.1499999994</v>
      </c>
      <c r="F8" s="250">
        <v>3113861.1000000006</v>
      </c>
      <c r="G8" s="250">
        <v>7975144.7600000016</v>
      </c>
      <c r="H8" s="250">
        <v>5561332.3500000006</v>
      </c>
      <c r="I8" s="250">
        <v>5272429.1899999985</v>
      </c>
      <c r="J8" s="250">
        <v>3031129.7599999988</v>
      </c>
      <c r="K8" s="250">
        <f t="shared" si="0"/>
        <v>74373581.160000011</v>
      </c>
      <c r="N8" s="250"/>
      <c r="O8" s="378"/>
      <c r="P8" s="379"/>
      <c r="Q8" s="379"/>
      <c r="R8" s="379"/>
      <c r="S8" s="379"/>
      <c r="T8" s="379"/>
      <c r="U8" s="379"/>
      <c r="V8" s="379"/>
      <c r="W8" s="379"/>
      <c r="X8" s="379"/>
    </row>
    <row r="9" spans="1:24" ht="15" x14ac:dyDescent="0.25">
      <c r="A9" s="268" t="s">
        <v>80</v>
      </c>
      <c r="B9" s="270">
        <v>1434</v>
      </c>
      <c r="C9" s="270">
        <v>13350028.449999999</v>
      </c>
      <c r="D9" s="270">
        <v>244844.07000000004</v>
      </c>
      <c r="E9" s="270">
        <v>2584637.9500000002</v>
      </c>
      <c r="F9" s="270">
        <v>141559.86000000002</v>
      </c>
      <c r="G9" s="270">
        <v>2795758.6199999992</v>
      </c>
      <c r="H9" s="270">
        <v>1586981.51</v>
      </c>
      <c r="I9" s="270">
        <v>812148.20999999985</v>
      </c>
      <c r="J9" s="270">
        <v>260814.92</v>
      </c>
      <c r="K9" s="270">
        <f t="shared" si="0"/>
        <v>21776773.59</v>
      </c>
      <c r="N9" s="250"/>
      <c r="O9" s="378"/>
      <c r="P9" s="379"/>
      <c r="Q9" s="379"/>
      <c r="R9" s="379"/>
      <c r="S9" s="379"/>
      <c r="T9" s="379"/>
      <c r="U9" s="379"/>
      <c r="V9" s="379"/>
      <c r="W9" s="379"/>
      <c r="X9" s="379"/>
    </row>
    <row r="10" spans="1:24" x14ac:dyDescent="0.2">
      <c r="A10" s="248" t="s">
        <v>103</v>
      </c>
      <c r="B10" s="250">
        <f t="shared" ref="B10:K10" si="1">SUM(B4:B9)</f>
        <v>93647</v>
      </c>
      <c r="C10" s="250">
        <f t="shared" si="1"/>
        <v>577574069.9000001</v>
      </c>
      <c r="D10" s="250">
        <f t="shared" si="1"/>
        <v>112727413.05</v>
      </c>
      <c r="E10" s="250">
        <f t="shared" si="1"/>
        <v>55462300.609999999</v>
      </c>
      <c r="F10" s="250">
        <f t="shared" si="1"/>
        <v>55322620.189999998</v>
      </c>
      <c r="G10" s="250">
        <f t="shared" si="1"/>
        <v>91175485.63000001</v>
      </c>
      <c r="H10" s="250">
        <f t="shared" si="1"/>
        <v>50470341.990000002</v>
      </c>
      <c r="I10" s="250">
        <f t="shared" si="1"/>
        <v>52248775.399999999</v>
      </c>
      <c r="J10" s="250">
        <f t="shared" si="1"/>
        <v>73314422.200000003</v>
      </c>
      <c r="K10" s="250">
        <f t="shared" si="1"/>
        <v>1068295428.97</v>
      </c>
      <c r="N10" s="250"/>
    </row>
    <row r="11" spans="1:24" x14ac:dyDescent="0.2">
      <c r="A11" s="268"/>
      <c r="B11" s="250"/>
      <c r="C11" s="250"/>
      <c r="D11" s="250"/>
      <c r="E11" s="250"/>
      <c r="F11" s="250"/>
      <c r="G11" s="250"/>
      <c r="H11" s="250"/>
      <c r="I11" s="250"/>
      <c r="J11" s="250"/>
      <c r="K11" s="248"/>
      <c r="N11" s="250"/>
    </row>
    <row r="12" spans="1:24" ht="15" x14ac:dyDescent="0.25">
      <c r="A12" s="268" t="s">
        <v>81</v>
      </c>
      <c r="B12" s="250">
        <v>20388</v>
      </c>
      <c r="C12" s="250">
        <v>122550375.05999997</v>
      </c>
      <c r="D12" s="250">
        <v>24034139.069999997</v>
      </c>
      <c r="E12" s="250">
        <v>8919719</v>
      </c>
      <c r="F12" s="250">
        <v>13649191.74</v>
      </c>
      <c r="G12" s="250">
        <v>21186973.640000004</v>
      </c>
      <c r="H12" s="250">
        <v>9996615.8699999992</v>
      </c>
      <c r="I12" s="250">
        <v>19534280.260000002</v>
      </c>
      <c r="J12" s="250">
        <v>29804944.960000001</v>
      </c>
      <c r="K12" s="250">
        <f>SUM(C12:J12)</f>
        <v>249676239.59999999</v>
      </c>
      <c r="N12" s="250"/>
      <c r="O12" s="378"/>
      <c r="P12" s="379"/>
      <c r="Q12" s="379"/>
      <c r="R12" s="379"/>
      <c r="S12" s="379"/>
      <c r="T12" s="379"/>
      <c r="U12" s="379"/>
      <c r="V12" s="379"/>
      <c r="W12" s="379"/>
      <c r="X12" s="379"/>
    </row>
    <row r="13" spans="1:24" ht="15" x14ac:dyDescent="0.25">
      <c r="A13" s="268" t="s">
        <v>82</v>
      </c>
      <c r="B13" s="250">
        <v>7161</v>
      </c>
      <c r="C13" s="250">
        <v>42163648.959999993</v>
      </c>
      <c r="D13" s="250">
        <v>7819334.6600000011</v>
      </c>
      <c r="E13" s="250">
        <v>4434549.46</v>
      </c>
      <c r="F13" s="250">
        <v>5741169.8399999999</v>
      </c>
      <c r="G13" s="250">
        <v>9857078.1300000008</v>
      </c>
      <c r="H13" s="250">
        <v>5098042.05</v>
      </c>
      <c r="I13" s="250">
        <v>8995962.4399999995</v>
      </c>
      <c r="J13" s="250">
        <v>7396855.4999999991</v>
      </c>
      <c r="K13" s="250">
        <f>SUM(C13:J13)</f>
        <v>91506641.039999992</v>
      </c>
      <c r="N13" s="250"/>
      <c r="O13" s="378"/>
      <c r="P13" s="379"/>
      <c r="Q13" s="379"/>
      <c r="R13" s="379"/>
      <c r="S13" s="379"/>
      <c r="T13" s="379"/>
      <c r="U13" s="379"/>
      <c r="V13" s="379"/>
      <c r="W13" s="379"/>
      <c r="X13" s="379"/>
    </row>
    <row r="14" spans="1:24" ht="15" x14ac:dyDescent="0.25">
      <c r="A14" s="268" t="s">
        <v>83</v>
      </c>
      <c r="B14" s="250">
        <v>4666</v>
      </c>
      <c r="C14" s="250">
        <v>26845190.380000003</v>
      </c>
      <c r="D14" s="250">
        <v>4101994.2099999995</v>
      </c>
      <c r="E14" s="250">
        <v>3929747.3000000003</v>
      </c>
      <c r="F14" s="250">
        <v>4164431.46</v>
      </c>
      <c r="G14" s="250">
        <v>7510774.1200000001</v>
      </c>
      <c r="H14" s="250">
        <v>4274281.26</v>
      </c>
      <c r="I14" s="250">
        <v>7517028.6700000009</v>
      </c>
      <c r="J14" s="250">
        <v>6054123.6500000004</v>
      </c>
      <c r="K14" s="250">
        <f>SUM(C14:J14)</f>
        <v>64397571.049999997</v>
      </c>
      <c r="N14" s="250"/>
      <c r="O14" s="378"/>
      <c r="P14" s="379"/>
      <c r="Q14" s="379"/>
      <c r="R14" s="379"/>
      <c r="S14" s="379"/>
      <c r="T14" s="379"/>
      <c r="U14" s="379"/>
      <c r="V14" s="379"/>
      <c r="W14" s="379"/>
      <c r="X14" s="379"/>
    </row>
    <row r="15" spans="1:24" ht="15" x14ac:dyDescent="0.25">
      <c r="A15" s="268" t="s">
        <v>84</v>
      </c>
      <c r="B15" s="250">
        <v>4303</v>
      </c>
      <c r="C15" s="250">
        <v>32506487.309999999</v>
      </c>
      <c r="D15" s="250">
        <v>4070116.4600000009</v>
      </c>
      <c r="E15" s="250">
        <v>6192045.3100000015</v>
      </c>
      <c r="F15" s="250">
        <v>4508222.0300000012</v>
      </c>
      <c r="G15" s="250">
        <v>10140922.790000003</v>
      </c>
      <c r="H15" s="250">
        <v>6414207.7699999996</v>
      </c>
      <c r="I15" s="250">
        <v>7350128.7299999995</v>
      </c>
      <c r="J15" s="250">
        <v>4706101.79</v>
      </c>
      <c r="K15" s="250">
        <f>SUM(C15:J15)</f>
        <v>75888232.190000013</v>
      </c>
      <c r="N15" s="250"/>
      <c r="O15" s="378"/>
      <c r="P15" s="379"/>
      <c r="Q15" s="379"/>
      <c r="R15" s="379"/>
      <c r="S15" s="379"/>
      <c r="T15" s="379"/>
      <c r="U15" s="379"/>
      <c r="V15" s="379"/>
      <c r="W15" s="379"/>
      <c r="X15" s="379"/>
    </row>
    <row r="16" spans="1:24" ht="15" x14ac:dyDescent="0.25">
      <c r="A16" s="268" t="s">
        <v>85</v>
      </c>
      <c r="B16" s="270">
        <v>1583</v>
      </c>
      <c r="C16" s="270">
        <v>15697018.9</v>
      </c>
      <c r="D16" s="270">
        <v>1488795.11</v>
      </c>
      <c r="E16" s="270">
        <v>4974388.8000000007</v>
      </c>
      <c r="F16" s="270">
        <v>1202990.2800000003</v>
      </c>
      <c r="G16" s="270">
        <v>6161973.4799999995</v>
      </c>
      <c r="H16" s="270">
        <v>4744296.290000001</v>
      </c>
      <c r="I16" s="270">
        <v>4286833.7500000009</v>
      </c>
      <c r="J16" s="270">
        <v>2198828.4900000002</v>
      </c>
      <c r="K16" s="270">
        <f>SUM(C16:J16)</f>
        <v>40755125.100000009</v>
      </c>
      <c r="N16" s="250"/>
      <c r="O16" s="378"/>
      <c r="P16" s="379"/>
      <c r="Q16" s="379"/>
      <c r="R16" s="379"/>
      <c r="S16" s="379"/>
      <c r="T16" s="379"/>
      <c r="U16" s="379"/>
      <c r="V16" s="379"/>
      <c r="W16" s="379"/>
      <c r="X16" s="379"/>
    </row>
    <row r="17" spans="1:24" x14ac:dyDescent="0.2">
      <c r="A17" s="248" t="s">
        <v>104</v>
      </c>
      <c r="B17" s="250">
        <f t="shared" ref="B17:K17" si="2">SUM(B12:B16)</f>
        <v>38101</v>
      </c>
      <c r="C17" s="250">
        <f t="shared" si="2"/>
        <v>239762720.60999998</v>
      </c>
      <c r="D17" s="250">
        <f t="shared" si="2"/>
        <v>41514379.509999998</v>
      </c>
      <c r="E17" s="250">
        <f t="shared" si="2"/>
        <v>28450449.870000005</v>
      </c>
      <c r="F17" s="250">
        <f t="shared" si="2"/>
        <v>29266005.350000001</v>
      </c>
      <c r="G17" s="250">
        <f t="shared" si="2"/>
        <v>54857722.160000004</v>
      </c>
      <c r="H17" s="250">
        <f t="shared" si="2"/>
        <v>30527443.240000002</v>
      </c>
      <c r="I17" s="250">
        <f t="shared" si="2"/>
        <v>47684233.850000001</v>
      </c>
      <c r="J17" s="250">
        <f t="shared" si="2"/>
        <v>50160854.390000001</v>
      </c>
      <c r="K17" s="250">
        <f t="shared" si="2"/>
        <v>522223808.98000002</v>
      </c>
    </row>
    <row r="18" spans="1:24" x14ac:dyDescent="0.2">
      <c r="A18" s="268"/>
      <c r="B18" s="250"/>
      <c r="C18" s="250"/>
      <c r="D18" s="250"/>
      <c r="E18" s="250"/>
      <c r="F18" s="250"/>
      <c r="G18" s="250"/>
      <c r="H18" s="250"/>
      <c r="I18" s="250"/>
      <c r="J18" s="250"/>
      <c r="K18" s="248"/>
    </row>
    <row r="19" spans="1:24" ht="15" x14ac:dyDescent="0.25">
      <c r="A19" s="268" t="s">
        <v>86</v>
      </c>
      <c r="B19" s="250">
        <v>13277</v>
      </c>
      <c r="C19" s="250">
        <v>77895649.959999979</v>
      </c>
      <c r="D19" s="250">
        <v>10221279.639999999</v>
      </c>
      <c r="E19" s="250">
        <v>7688705.2200000007</v>
      </c>
      <c r="F19" s="250">
        <v>8408068.9499999993</v>
      </c>
      <c r="G19" s="250">
        <v>14139132.049999999</v>
      </c>
      <c r="H19" s="250">
        <v>8855197.3699999992</v>
      </c>
      <c r="I19" s="250">
        <v>10537052.719999999</v>
      </c>
      <c r="J19" s="250">
        <v>14004873.189999999</v>
      </c>
      <c r="K19" s="250">
        <f>SUM(C19:J19)</f>
        <v>151749959.09999996</v>
      </c>
      <c r="O19" s="378"/>
      <c r="P19" s="379"/>
      <c r="Q19" s="379"/>
      <c r="R19" s="379"/>
      <c r="S19" s="379"/>
      <c r="T19" s="379"/>
      <c r="U19" s="379"/>
      <c r="V19" s="379"/>
      <c r="W19" s="379"/>
      <c r="X19" s="379"/>
    </row>
    <row r="20" spans="1:24" ht="15" x14ac:dyDescent="0.25">
      <c r="A20" s="268" t="s">
        <v>87</v>
      </c>
      <c r="B20" s="285">
        <v>7603</v>
      </c>
      <c r="C20" s="287">
        <v>62766233.590000004</v>
      </c>
      <c r="D20" s="287">
        <v>4755239.6100000003</v>
      </c>
      <c r="E20" s="287">
        <v>12190046.320000002</v>
      </c>
      <c r="F20" s="287">
        <v>4871597.4800000004</v>
      </c>
      <c r="G20" s="287">
        <v>16257678.239999998</v>
      </c>
      <c r="H20" s="287">
        <v>9271098.6100000013</v>
      </c>
      <c r="I20" s="287">
        <v>12021652.850000001</v>
      </c>
      <c r="J20" s="270">
        <v>4854134.620000001</v>
      </c>
      <c r="K20" s="270">
        <f>SUM(C20:J20)</f>
        <v>126987681.32000002</v>
      </c>
      <c r="O20" s="378"/>
      <c r="P20" s="379"/>
      <c r="Q20" s="379"/>
      <c r="R20" s="379"/>
      <c r="S20" s="379"/>
      <c r="T20" s="379"/>
      <c r="U20" s="379"/>
      <c r="V20" s="379"/>
      <c r="W20" s="379"/>
      <c r="X20" s="379"/>
    </row>
    <row r="21" spans="1:24" x14ac:dyDescent="0.2">
      <c r="A21" s="248" t="s">
        <v>105</v>
      </c>
      <c r="B21" s="250">
        <f t="shared" ref="B21:K21" si="3">SUM(B19:B20)</f>
        <v>20880</v>
      </c>
      <c r="C21" s="250">
        <f t="shared" si="3"/>
        <v>140661883.54999998</v>
      </c>
      <c r="D21" s="250">
        <f t="shared" si="3"/>
        <v>14976519.25</v>
      </c>
      <c r="E21" s="250">
        <f t="shared" si="3"/>
        <v>19878751.540000003</v>
      </c>
      <c r="F21" s="250">
        <f t="shared" si="3"/>
        <v>13279666.43</v>
      </c>
      <c r="G21" s="250">
        <f t="shared" si="3"/>
        <v>30396810.289999999</v>
      </c>
      <c r="H21" s="250">
        <f t="shared" si="3"/>
        <v>18126295.98</v>
      </c>
      <c r="I21" s="250">
        <f t="shared" si="3"/>
        <v>22558705.57</v>
      </c>
      <c r="J21" s="250">
        <f t="shared" si="3"/>
        <v>18859007.810000002</v>
      </c>
      <c r="K21" s="250">
        <f t="shared" si="3"/>
        <v>278737640.41999996</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152628</v>
      </c>
      <c r="C23" s="272">
        <f t="shared" si="4"/>
        <v>957998674.06000006</v>
      </c>
      <c r="D23" s="272">
        <f t="shared" si="4"/>
        <v>169218311.81</v>
      </c>
      <c r="E23" s="272">
        <f t="shared" si="4"/>
        <v>103791502.02000001</v>
      </c>
      <c r="F23" s="272">
        <f t="shared" si="4"/>
        <v>97868291.969999999</v>
      </c>
      <c r="G23" s="272">
        <f t="shared" si="4"/>
        <v>176430018.08000001</v>
      </c>
      <c r="H23" s="272">
        <f t="shared" si="4"/>
        <v>99124081.210000008</v>
      </c>
      <c r="I23" s="272">
        <f t="shared" si="4"/>
        <v>122491714.81999999</v>
      </c>
      <c r="J23" s="272">
        <f t="shared" si="4"/>
        <v>142334284.40000001</v>
      </c>
      <c r="K23" s="272">
        <f t="shared" si="4"/>
        <v>1869256878.3699999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FY2019</v>
      </c>
      <c r="C26" s="264"/>
      <c r="D26" s="264"/>
      <c r="E26" s="264"/>
      <c r="F26" s="264"/>
      <c r="G26" s="264"/>
      <c r="H26" s="264"/>
      <c r="I26" s="264"/>
      <c r="J26" s="264"/>
      <c r="K26" s="264"/>
    </row>
    <row r="27" spans="1:24" ht="39" customHeight="1" x14ac:dyDescent="0.2">
      <c r="A27" s="292" t="s">
        <v>245</v>
      </c>
      <c r="B27" s="284" t="str">
        <f>B3</f>
        <v>ANB19</v>
      </c>
      <c r="C27" s="284" t="str">
        <f t="shared" ref="C27:K27" si="5">C3</f>
        <v>19/Pupil Instruction</v>
      </c>
      <c r="D27" s="284" t="str">
        <f t="shared" si="5"/>
        <v>19/Pupil Student Services</v>
      </c>
      <c r="E27" s="284" t="str">
        <f t="shared" si="5"/>
        <v>19/Pupil General Admin</v>
      </c>
      <c r="F27" s="284" t="str">
        <f t="shared" si="5"/>
        <v>19/Pupil Bldg Admin</v>
      </c>
      <c r="G27" s="284" t="str">
        <f t="shared" si="5"/>
        <v>19/Pupil Bldg OM</v>
      </c>
      <c r="H27" s="284" t="str">
        <f t="shared" si="5"/>
        <v>19/Pupil Transport</v>
      </c>
      <c r="I27" s="284" t="str">
        <f t="shared" si="5"/>
        <v>19/Pupil Other</v>
      </c>
      <c r="J27" s="284" t="str">
        <f t="shared" si="5"/>
        <v>19/Pupil Bonds/ Facilities</v>
      </c>
      <c r="K27" s="284" t="str">
        <f t="shared" si="5"/>
        <v>19/Pupil Total</v>
      </c>
    </row>
    <row r="28" spans="1:24" x14ac:dyDescent="0.2">
      <c r="A28" s="248" t="s">
        <v>102</v>
      </c>
      <c r="B28" s="250">
        <f t="shared" ref="B28:B33" si="6">B4</f>
        <v>41234</v>
      </c>
      <c r="C28" s="248">
        <f t="shared" ref="C28:K34" si="7">C4/$B28</f>
        <v>5938.3942836009119</v>
      </c>
      <c r="D28" s="248">
        <f t="shared" si="7"/>
        <v>1399.9333440849784</v>
      </c>
      <c r="E28" s="248">
        <f t="shared" si="7"/>
        <v>355.57193408352327</v>
      </c>
      <c r="F28" s="248">
        <f t="shared" si="7"/>
        <v>568.19805839840899</v>
      </c>
      <c r="G28" s="248">
        <f t="shared" si="7"/>
        <v>814.09825435320374</v>
      </c>
      <c r="H28" s="248">
        <f t="shared" si="7"/>
        <v>451.37550662074989</v>
      </c>
      <c r="I28" s="248">
        <f t="shared" si="7"/>
        <v>371.6049417956055</v>
      </c>
      <c r="J28" s="248">
        <f t="shared" si="7"/>
        <v>918.52189018770912</v>
      </c>
      <c r="K28" s="248">
        <f t="shared" si="7"/>
        <v>10817.698213125092</v>
      </c>
    </row>
    <row r="29" spans="1:24" ht="15" x14ac:dyDescent="0.25">
      <c r="A29" s="248" t="s">
        <v>76</v>
      </c>
      <c r="B29" s="250">
        <f t="shared" si="6"/>
        <v>18111</v>
      </c>
      <c r="C29" s="248">
        <f t="shared" si="7"/>
        <v>6053.6511214179236</v>
      </c>
      <c r="D29" s="248">
        <f t="shared" si="7"/>
        <v>1478.7695698746616</v>
      </c>
      <c r="E29" s="248">
        <f t="shared" si="7"/>
        <v>500.87207995141074</v>
      </c>
      <c r="F29" s="248">
        <f t="shared" si="7"/>
        <v>670.66285682734235</v>
      </c>
      <c r="G29" s="248">
        <f t="shared" si="7"/>
        <v>954.67483463088729</v>
      </c>
      <c r="H29" s="248">
        <f t="shared" si="7"/>
        <v>509.19204295731873</v>
      </c>
      <c r="I29" s="248">
        <f t="shared" si="7"/>
        <v>542.38975760587493</v>
      </c>
      <c r="J29" s="248">
        <f t="shared" si="7"/>
        <v>857.25381425652915</v>
      </c>
      <c r="K29" s="248">
        <f t="shared" si="7"/>
        <v>11567.466077521951</v>
      </c>
      <c r="O29" s="358"/>
      <c r="P29" s="359"/>
      <c r="Q29" s="359"/>
      <c r="R29" s="359"/>
      <c r="S29" s="359"/>
      <c r="T29" s="359"/>
      <c r="U29" s="359"/>
    </row>
    <row r="30" spans="1:24" ht="15" x14ac:dyDescent="0.25">
      <c r="A30" s="248" t="s">
        <v>77</v>
      </c>
      <c r="B30" s="250">
        <f t="shared" si="6"/>
        <v>15624</v>
      </c>
      <c r="C30" s="248">
        <f t="shared" si="7"/>
        <v>6170.3418516385054</v>
      </c>
      <c r="D30" s="248">
        <f t="shared" si="7"/>
        <v>1026.3586719150023</v>
      </c>
      <c r="E30" s="248">
        <f t="shared" si="7"/>
        <v>665.42218253968235</v>
      </c>
      <c r="F30" s="248">
        <f t="shared" si="7"/>
        <v>644.15099398361497</v>
      </c>
      <c r="G30" s="248">
        <f t="shared" si="7"/>
        <v>1021.4792261904763</v>
      </c>
      <c r="H30" s="248">
        <f t="shared" si="7"/>
        <v>504.59515809011776</v>
      </c>
      <c r="I30" s="248">
        <f t="shared" si="7"/>
        <v>683.70559907834104</v>
      </c>
      <c r="J30" s="248">
        <f t="shared" si="7"/>
        <v>579.49436187916012</v>
      </c>
      <c r="K30" s="248">
        <f t="shared" si="7"/>
        <v>11295.548045314899</v>
      </c>
      <c r="O30" s="358"/>
      <c r="P30" s="359"/>
      <c r="Q30" s="359"/>
      <c r="R30" s="359"/>
      <c r="S30" s="359"/>
      <c r="T30" s="359"/>
      <c r="U30" s="359"/>
    </row>
    <row r="31" spans="1:24" ht="15" x14ac:dyDescent="0.25">
      <c r="A31" s="248" t="s">
        <v>78</v>
      </c>
      <c r="B31" s="250">
        <f t="shared" si="6"/>
        <v>12187</v>
      </c>
      <c r="C31" s="248">
        <f t="shared" si="7"/>
        <v>6147.5951185689664</v>
      </c>
      <c r="D31" s="248">
        <f t="shared" si="7"/>
        <v>702.31126200049243</v>
      </c>
      <c r="E31" s="248">
        <f t="shared" si="7"/>
        <v>911.27881841306305</v>
      </c>
      <c r="F31" s="248">
        <f t="shared" si="7"/>
        <v>527.40874374333305</v>
      </c>
      <c r="G31" s="248">
        <f t="shared" si="7"/>
        <v>1114.8229646344462</v>
      </c>
      <c r="H31" s="248">
        <f t="shared" si="7"/>
        <v>623.96312874374325</v>
      </c>
      <c r="I31" s="248">
        <f t="shared" si="7"/>
        <v>848.11706326413378</v>
      </c>
      <c r="J31" s="248">
        <f t="shared" si="7"/>
        <v>621.02257815705264</v>
      </c>
      <c r="K31" s="248">
        <f t="shared" si="7"/>
        <v>11496.519677525232</v>
      </c>
      <c r="O31" s="358"/>
      <c r="P31" s="359"/>
      <c r="Q31" s="359"/>
      <c r="R31" s="359"/>
      <c r="S31" s="359"/>
      <c r="T31" s="359"/>
      <c r="U31" s="359"/>
    </row>
    <row r="32" spans="1:24" ht="15" x14ac:dyDescent="0.25">
      <c r="A32" s="248" t="s">
        <v>79</v>
      </c>
      <c r="B32" s="250">
        <f t="shared" si="6"/>
        <v>5057</v>
      </c>
      <c r="C32" s="248">
        <f t="shared" si="7"/>
        <v>7592.7334981214171</v>
      </c>
      <c r="D32" s="248">
        <f t="shared" si="7"/>
        <v>668.54390943246949</v>
      </c>
      <c r="E32" s="248">
        <f t="shared" si="7"/>
        <v>1511.2525509195175</v>
      </c>
      <c r="F32" s="248">
        <f t="shared" si="7"/>
        <v>615.75263990508222</v>
      </c>
      <c r="G32" s="248">
        <f t="shared" si="7"/>
        <v>1577.0505754399844</v>
      </c>
      <c r="H32" s="248">
        <f t="shared" si="7"/>
        <v>1099.7295530947204</v>
      </c>
      <c r="I32" s="248">
        <f t="shared" si="7"/>
        <v>1042.6001957682417</v>
      </c>
      <c r="J32" s="248">
        <f t="shared" si="7"/>
        <v>599.39287324500674</v>
      </c>
      <c r="K32" s="248">
        <f t="shared" si="7"/>
        <v>14707.055795926441</v>
      </c>
      <c r="O32" s="358"/>
      <c r="P32" s="359"/>
      <c r="Q32" s="359"/>
      <c r="R32" s="359"/>
      <c r="S32" s="359"/>
      <c r="T32" s="359"/>
      <c r="U32" s="359"/>
    </row>
    <row r="33" spans="1:21" ht="15" x14ac:dyDescent="0.25">
      <c r="A33" s="248" t="s">
        <v>80</v>
      </c>
      <c r="B33" s="270">
        <f t="shared" si="6"/>
        <v>1434</v>
      </c>
      <c r="C33" s="252">
        <f t="shared" si="7"/>
        <v>9309.6432705718271</v>
      </c>
      <c r="D33" s="252">
        <f t="shared" si="7"/>
        <v>170.74202928870295</v>
      </c>
      <c r="E33" s="252">
        <f t="shared" si="7"/>
        <v>1802.3974546722457</v>
      </c>
      <c r="F33" s="252">
        <f t="shared" si="7"/>
        <v>98.716778242677833</v>
      </c>
      <c r="G33" s="252">
        <f t="shared" si="7"/>
        <v>1949.6224686192463</v>
      </c>
      <c r="H33" s="252">
        <f t="shared" si="7"/>
        <v>1106.6816666666666</v>
      </c>
      <c r="I33" s="252">
        <f t="shared" si="7"/>
        <v>566.35161087866095</v>
      </c>
      <c r="J33" s="252">
        <f t="shared" si="7"/>
        <v>181.87930264993028</v>
      </c>
      <c r="K33" s="252">
        <f t="shared" si="7"/>
        <v>15186.034581589958</v>
      </c>
      <c r="O33" s="358"/>
      <c r="P33" s="359"/>
      <c r="Q33" s="359"/>
      <c r="R33" s="359"/>
      <c r="S33" s="359"/>
      <c r="T33" s="359"/>
      <c r="U33" s="359"/>
    </row>
    <row r="34" spans="1:21" ht="15" x14ac:dyDescent="0.25">
      <c r="A34" s="248" t="s">
        <v>219</v>
      </c>
      <c r="B34" s="250">
        <f>SUM(B28:B33)</f>
        <v>93647</v>
      </c>
      <c r="C34" s="248">
        <f t="shared" si="7"/>
        <v>6167.5661783079022</v>
      </c>
      <c r="D34" s="248">
        <f t="shared" si="7"/>
        <v>1203.7482572853376</v>
      </c>
      <c r="E34" s="248">
        <f t="shared" si="7"/>
        <v>592.24855692120411</v>
      </c>
      <c r="F34" s="248">
        <f t="shared" si="7"/>
        <v>590.7569937104231</v>
      </c>
      <c r="G34" s="248">
        <f t="shared" si="7"/>
        <v>973.60818424509068</v>
      </c>
      <c r="H34" s="248">
        <f t="shared" si="7"/>
        <v>538.94243264600038</v>
      </c>
      <c r="I34" s="248">
        <f t="shared" si="7"/>
        <v>557.93325360128995</v>
      </c>
      <c r="J34" s="248">
        <f t="shared" si="7"/>
        <v>782.88062831697766</v>
      </c>
      <c r="K34" s="248">
        <f t="shared" si="7"/>
        <v>11407.684485034224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20388</v>
      </c>
      <c r="C36" s="248">
        <f t="shared" ref="C36:K41" si="8">C12/$B36</f>
        <v>6010.9071542083566</v>
      </c>
      <c r="D36" s="248">
        <f t="shared" si="8"/>
        <v>1178.8375058858151</v>
      </c>
      <c r="E36" s="248">
        <f t="shared" si="8"/>
        <v>437.49847949774374</v>
      </c>
      <c r="F36" s="248">
        <f t="shared" si="8"/>
        <v>669.47183343143024</v>
      </c>
      <c r="G36" s="248">
        <f t="shared" si="8"/>
        <v>1039.1884265254073</v>
      </c>
      <c r="H36" s="248">
        <f t="shared" si="8"/>
        <v>490.31861241907001</v>
      </c>
      <c r="I36" s="248">
        <f t="shared" si="8"/>
        <v>958.12636158524629</v>
      </c>
      <c r="J36" s="248">
        <f t="shared" si="8"/>
        <v>1461.8866470472828</v>
      </c>
      <c r="K36" s="248">
        <f t="shared" si="8"/>
        <v>12246.235020600352</v>
      </c>
      <c r="O36" s="358"/>
      <c r="P36" s="359"/>
      <c r="Q36" s="359"/>
      <c r="R36" s="359"/>
      <c r="S36" s="359"/>
      <c r="T36" s="359"/>
      <c r="U36" s="359"/>
    </row>
    <row r="37" spans="1:21" ht="15" x14ac:dyDescent="0.25">
      <c r="A37" s="248" t="s">
        <v>82</v>
      </c>
      <c r="B37" s="250">
        <f>B13</f>
        <v>7161</v>
      </c>
      <c r="C37" s="248">
        <f t="shared" si="8"/>
        <v>5887.9554475631885</v>
      </c>
      <c r="D37" s="248">
        <f t="shared" si="8"/>
        <v>1091.9333417120515</v>
      </c>
      <c r="E37" s="248">
        <f t="shared" si="8"/>
        <v>619.26399385560671</v>
      </c>
      <c r="F37" s="248">
        <f t="shared" si="8"/>
        <v>801.72739002932553</v>
      </c>
      <c r="G37" s="248">
        <f t="shared" si="8"/>
        <v>1376.4946418098032</v>
      </c>
      <c r="H37" s="248">
        <f t="shared" si="8"/>
        <v>711.91761625471304</v>
      </c>
      <c r="I37" s="248">
        <f t="shared" si="8"/>
        <v>1256.243882139366</v>
      </c>
      <c r="J37" s="248">
        <f t="shared" si="8"/>
        <v>1032.9361122748219</v>
      </c>
      <c r="K37" s="248">
        <f t="shared" si="8"/>
        <v>12778.472425638876</v>
      </c>
      <c r="O37" s="358"/>
      <c r="P37" s="359"/>
      <c r="Q37" s="359"/>
      <c r="R37" s="359"/>
      <c r="S37" s="359"/>
      <c r="T37" s="359"/>
      <c r="U37" s="359"/>
    </row>
    <row r="38" spans="1:21" ht="15" x14ac:dyDescent="0.25">
      <c r="A38" s="248" t="s">
        <v>83</v>
      </c>
      <c r="B38" s="250">
        <f>B14</f>
        <v>4666</v>
      </c>
      <c r="C38" s="248">
        <f t="shared" si="8"/>
        <v>5753.3627046720967</v>
      </c>
      <c r="D38" s="248">
        <f t="shared" si="8"/>
        <v>879.12434847835391</v>
      </c>
      <c r="E38" s="248">
        <f t="shared" si="8"/>
        <v>842.20902271753118</v>
      </c>
      <c r="F38" s="248">
        <f t="shared" si="8"/>
        <v>892.5056708101157</v>
      </c>
      <c r="G38" s="248">
        <f t="shared" si="8"/>
        <v>1609.6815516502359</v>
      </c>
      <c r="H38" s="248">
        <f t="shared" si="8"/>
        <v>916.04827689669946</v>
      </c>
      <c r="I38" s="248">
        <f t="shared" si="8"/>
        <v>1611.0220038576942</v>
      </c>
      <c r="J38" s="248">
        <f t="shared" si="8"/>
        <v>1297.4975675096443</v>
      </c>
      <c r="K38" s="248">
        <f t="shared" si="8"/>
        <v>13801.45114659237</v>
      </c>
      <c r="O38" s="358"/>
      <c r="P38" s="359"/>
      <c r="Q38" s="359"/>
      <c r="R38" s="359"/>
      <c r="S38" s="359"/>
      <c r="T38" s="359"/>
      <c r="U38" s="359"/>
    </row>
    <row r="39" spans="1:21" ht="15" x14ac:dyDescent="0.25">
      <c r="A39" s="248" t="s">
        <v>84</v>
      </c>
      <c r="B39" s="250">
        <f>B15</f>
        <v>4303</v>
      </c>
      <c r="C39" s="248">
        <f t="shared" si="8"/>
        <v>7554.3777155472926</v>
      </c>
      <c r="D39" s="248">
        <f t="shared" si="8"/>
        <v>945.87879618870579</v>
      </c>
      <c r="E39" s="248">
        <f t="shared" si="8"/>
        <v>1439.0065791308393</v>
      </c>
      <c r="F39" s="248">
        <f t="shared" si="8"/>
        <v>1047.6927794561936</v>
      </c>
      <c r="G39" s="248">
        <f t="shared" si="8"/>
        <v>2356.7099209853595</v>
      </c>
      <c r="H39" s="248">
        <f t="shared" si="8"/>
        <v>1490.636246804555</v>
      </c>
      <c r="I39" s="248">
        <f t="shared" si="8"/>
        <v>1708.1405368347664</v>
      </c>
      <c r="J39" s="248">
        <f t="shared" si="8"/>
        <v>1093.679244712991</v>
      </c>
      <c r="K39" s="248">
        <f t="shared" si="8"/>
        <v>17636.121819660704</v>
      </c>
      <c r="O39" s="358"/>
      <c r="P39" s="359"/>
      <c r="Q39" s="359"/>
      <c r="R39" s="359"/>
      <c r="S39" s="359"/>
      <c r="T39" s="359"/>
      <c r="U39" s="359"/>
    </row>
    <row r="40" spans="1:21" ht="15" x14ac:dyDescent="0.25">
      <c r="A40" s="248" t="s">
        <v>85</v>
      </c>
      <c r="B40" s="270">
        <f>B16</f>
        <v>1583</v>
      </c>
      <c r="C40" s="252">
        <f t="shared" si="8"/>
        <v>9915.9942514213526</v>
      </c>
      <c r="D40" s="252">
        <f t="shared" si="8"/>
        <v>940.48964624131406</v>
      </c>
      <c r="E40" s="252">
        <f t="shared" si="8"/>
        <v>3142.380795957044</v>
      </c>
      <c r="F40" s="252">
        <f t="shared" si="8"/>
        <v>759.94332280480114</v>
      </c>
      <c r="G40" s="252">
        <f t="shared" si="8"/>
        <v>3892.592217308907</v>
      </c>
      <c r="H40" s="252">
        <f t="shared" si="8"/>
        <v>2997.0286102337341</v>
      </c>
      <c r="I40" s="252">
        <f t="shared" si="8"/>
        <v>2708.0440619077708</v>
      </c>
      <c r="J40" s="252">
        <f t="shared" si="8"/>
        <v>1389.0262097283639</v>
      </c>
      <c r="K40" s="252">
        <f t="shared" si="8"/>
        <v>25745.499115603292</v>
      </c>
      <c r="O40" s="358"/>
      <c r="P40" s="359"/>
      <c r="Q40" s="359"/>
      <c r="R40" s="359"/>
      <c r="S40" s="359"/>
      <c r="T40" s="359"/>
      <c r="U40" s="359"/>
    </row>
    <row r="41" spans="1:21" ht="15" x14ac:dyDescent="0.25">
      <c r="A41" s="248" t="s">
        <v>220</v>
      </c>
      <c r="B41" s="250">
        <f>SUM(B36:B40)</f>
        <v>38101</v>
      </c>
      <c r="C41" s="248">
        <f t="shared" si="8"/>
        <v>6292.8196270439093</v>
      </c>
      <c r="D41" s="248">
        <f t="shared" si="8"/>
        <v>1089.587662003622</v>
      </c>
      <c r="E41" s="248">
        <f t="shared" si="8"/>
        <v>746.71136899293992</v>
      </c>
      <c r="F41" s="248">
        <f t="shared" si="8"/>
        <v>768.11646282249819</v>
      </c>
      <c r="G41" s="248">
        <f t="shared" si="8"/>
        <v>1439.7974373376028</v>
      </c>
      <c r="H41" s="248">
        <f t="shared" si="8"/>
        <v>801.22419988976674</v>
      </c>
      <c r="I41" s="248">
        <f t="shared" si="8"/>
        <v>1251.5218458833101</v>
      </c>
      <c r="J41" s="248">
        <f t="shared" si="8"/>
        <v>1316.5233035878323</v>
      </c>
      <c r="K41" s="248">
        <f t="shared" si="8"/>
        <v>13706.301907561481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13277</v>
      </c>
      <c r="C43" s="248">
        <f t="shared" ref="C43:K45" si="9">C19/$B43</f>
        <v>5866.961660013556</v>
      </c>
      <c r="D43" s="248">
        <f t="shared" si="9"/>
        <v>769.84858326429151</v>
      </c>
      <c r="E43" s="248">
        <f t="shared" si="9"/>
        <v>579.09958725615729</v>
      </c>
      <c r="F43" s="248">
        <f t="shared" si="9"/>
        <v>633.28078255630032</v>
      </c>
      <c r="G43" s="248">
        <f t="shared" si="9"/>
        <v>1064.9342509603073</v>
      </c>
      <c r="H43" s="248">
        <f t="shared" si="9"/>
        <v>666.95769902839493</v>
      </c>
      <c r="I43" s="248">
        <f t="shared" si="9"/>
        <v>793.63204940875187</v>
      </c>
      <c r="J43" s="248">
        <f t="shared" si="9"/>
        <v>1054.8221126760563</v>
      </c>
      <c r="K43" s="248">
        <f t="shared" si="9"/>
        <v>11429.536725163814</v>
      </c>
    </row>
    <row r="44" spans="1:21" x14ac:dyDescent="0.2">
      <c r="A44" s="248" t="s">
        <v>87</v>
      </c>
      <c r="B44" s="270">
        <f>B20</f>
        <v>7603</v>
      </c>
      <c r="C44" s="252">
        <f t="shared" si="9"/>
        <v>8255.4562133368418</v>
      </c>
      <c r="D44" s="252">
        <f t="shared" si="9"/>
        <v>625.4425371563857</v>
      </c>
      <c r="E44" s="252">
        <f t="shared" si="9"/>
        <v>1603.320573457846</v>
      </c>
      <c r="F44" s="252">
        <f t="shared" si="9"/>
        <v>640.74674207549663</v>
      </c>
      <c r="G44" s="252">
        <f t="shared" si="9"/>
        <v>2138.3241141654607</v>
      </c>
      <c r="H44" s="252">
        <f t="shared" si="9"/>
        <v>1219.4000539260819</v>
      </c>
      <c r="I44" s="252">
        <f t="shared" si="9"/>
        <v>1581.1722806786797</v>
      </c>
      <c r="J44" s="252">
        <f t="shared" si="9"/>
        <v>638.44990398526909</v>
      </c>
      <c r="K44" s="252">
        <f t="shared" si="9"/>
        <v>16702.312418782061</v>
      </c>
    </row>
    <row r="45" spans="1:21" x14ac:dyDescent="0.2">
      <c r="A45" s="248" t="s">
        <v>221</v>
      </c>
      <c r="B45" s="250">
        <f>SUM(B43:B44)</f>
        <v>20880</v>
      </c>
      <c r="C45" s="248">
        <f t="shared" si="9"/>
        <v>6736.6802466475083</v>
      </c>
      <c r="D45" s="248">
        <f t="shared" si="9"/>
        <v>717.26624760536401</v>
      </c>
      <c r="E45" s="248">
        <f t="shared" si="9"/>
        <v>952.04748754789284</v>
      </c>
      <c r="F45" s="248">
        <f t="shared" si="9"/>
        <v>635.99935009578542</v>
      </c>
      <c r="G45" s="248">
        <f t="shared" si="9"/>
        <v>1455.7859334291188</v>
      </c>
      <c r="H45" s="248">
        <f t="shared" si="9"/>
        <v>868.11762356321844</v>
      </c>
      <c r="I45" s="248">
        <f t="shared" si="9"/>
        <v>1080.3977763409962</v>
      </c>
      <c r="J45" s="248">
        <f t="shared" si="9"/>
        <v>903.20918630268216</v>
      </c>
      <c r="K45" s="248">
        <f t="shared" si="9"/>
        <v>13349.503851532565</v>
      </c>
    </row>
    <row r="46" spans="1:21" x14ac:dyDescent="0.2">
      <c r="A46" s="248"/>
      <c r="B46" s="250"/>
      <c r="C46" s="248"/>
      <c r="D46" s="248"/>
      <c r="E46" s="248"/>
      <c r="F46" s="248"/>
      <c r="G46" s="248"/>
      <c r="H46" s="248"/>
      <c r="I46" s="248"/>
      <c r="J46" s="248"/>
      <c r="K46" s="248"/>
    </row>
    <row r="47" spans="1:21" ht="13.5" thickBot="1" x14ac:dyDescent="0.25">
      <c r="A47" s="248" t="s">
        <v>222</v>
      </c>
      <c r="B47" s="272">
        <f>B45+B41+B34</f>
        <v>152628</v>
      </c>
      <c r="C47" s="272">
        <f t="shared" ref="C47:K47" si="10">C23/$B47</f>
        <v>6276.6902145084787</v>
      </c>
      <c r="D47" s="272">
        <f t="shared" si="10"/>
        <v>1108.69769511492</v>
      </c>
      <c r="E47" s="272">
        <f t="shared" si="10"/>
        <v>680.02923460963916</v>
      </c>
      <c r="F47" s="272">
        <f t="shared" si="10"/>
        <v>641.22108636685277</v>
      </c>
      <c r="G47" s="272">
        <f t="shared" si="10"/>
        <v>1155.9479130958935</v>
      </c>
      <c r="H47" s="272">
        <f t="shared" si="10"/>
        <v>649.44886396991387</v>
      </c>
      <c r="I47" s="272">
        <f t="shared" si="10"/>
        <v>802.55074311397641</v>
      </c>
      <c r="J47" s="272">
        <f t="shared" si="10"/>
        <v>932.55683360851219</v>
      </c>
      <c r="K47" s="272">
        <f t="shared" si="10"/>
        <v>12247.142584388184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FY2019</v>
      </c>
      <c r="D50" s="248"/>
      <c r="E50" s="248"/>
      <c r="F50" s="248"/>
      <c r="G50" s="248"/>
      <c r="H50" s="248"/>
      <c r="I50" s="248"/>
      <c r="J50" s="248"/>
      <c r="K50" s="248"/>
    </row>
    <row r="51" spans="1:11" ht="40.5" customHeight="1" x14ac:dyDescent="0.2">
      <c r="A51" s="292" t="s">
        <v>1208</v>
      </c>
      <c r="B51" s="284" t="str">
        <f>B3</f>
        <v>ANB19</v>
      </c>
      <c r="C51" s="284" t="str">
        <f t="shared" ref="C51:K51" si="11">C3</f>
        <v>19/Pupil Instruction</v>
      </c>
      <c r="D51" s="284" t="str">
        <f t="shared" si="11"/>
        <v>19/Pupil Student Services</v>
      </c>
      <c r="E51" s="284" t="str">
        <f t="shared" si="11"/>
        <v>19/Pupil General Admin</v>
      </c>
      <c r="F51" s="284" t="str">
        <f t="shared" si="11"/>
        <v>19/Pupil Bldg Admin</v>
      </c>
      <c r="G51" s="284" t="str">
        <f t="shared" si="11"/>
        <v>19/Pupil Bldg OM</v>
      </c>
      <c r="H51" s="284" t="str">
        <f t="shared" si="11"/>
        <v>19/Pupil Transport</v>
      </c>
      <c r="I51" s="284" t="str">
        <f t="shared" si="11"/>
        <v>19/Pupil Other</v>
      </c>
      <c r="J51" s="284" t="str">
        <f t="shared" si="11"/>
        <v>19/Pupil Bonds/ Facilities</v>
      </c>
      <c r="K51" s="284" t="str">
        <f t="shared" si="11"/>
        <v>19/Pupil Total</v>
      </c>
    </row>
    <row r="52" spans="1:11" x14ac:dyDescent="0.2">
      <c r="A52" s="248" t="s">
        <v>102</v>
      </c>
      <c r="B52" s="250">
        <f t="shared" ref="B52:B57" si="12">B4</f>
        <v>41234</v>
      </c>
      <c r="C52" s="254">
        <f t="shared" ref="C52:K58" si="13">C28/$K28</f>
        <v>0.54895174246919465</v>
      </c>
      <c r="D52" s="254">
        <f t="shared" si="13"/>
        <v>0.12941138831054116</v>
      </c>
      <c r="E52" s="254">
        <f t="shared" si="13"/>
        <v>3.2869463270116792E-2</v>
      </c>
      <c r="F52" s="254">
        <f t="shared" si="13"/>
        <v>5.2524857617955681E-2</v>
      </c>
      <c r="G52" s="254">
        <f t="shared" si="13"/>
        <v>7.525614398869622E-2</v>
      </c>
      <c r="H52" s="254">
        <f t="shared" si="13"/>
        <v>4.1725651587608249E-2</v>
      </c>
      <c r="I52" s="254">
        <f t="shared" si="13"/>
        <v>3.4351572254505858E-2</v>
      </c>
      <c r="J52" s="254">
        <f t="shared" si="13"/>
        <v>8.4909180501381368E-2</v>
      </c>
      <c r="K52" s="254">
        <f t="shared" si="13"/>
        <v>1</v>
      </c>
    </row>
    <row r="53" spans="1:11" x14ac:dyDescent="0.2">
      <c r="A53" s="248" t="s">
        <v>76</v>
      </c>
      <c r="B53" s="250">
        <f t="shared" si="12"/>
        <v>18111</v>
      </c>
      <c r="C53" s="254">
        <f t="shared" si="13"/>
        <v>0.52333424458286992</v>
      </c>
      <c r="D53" s="254">
        <f t="shared" si="13"/>
        <v>0.12783867788886155</v>
      </c>
      <c r="E53" s="254">
        <f t="shared" si="13"/>
        <v>4.3300069055288763E-2</v>
      </c>
      <c r="F53" s="254">
        <f t="shared" si="13"/>
        <v>5.7978372474381666E-2</v>
      </c>
      <c r="G53" s="254">
        <f t="shared" si="13"/>
        <v>8.2531025224791776E-2</v>
      </c>
      <c r="H53" s="254">
        <f t="shared" si="13"/>
        <v>4.4019324504161482E-2</v>
      </c>
      <c r="I53" s="254">
        <f t="shared" si="13"/>
        <v>4.6889245576423488E-2</v>
      </c>
      <c r="J53" s="254">
        <f t="shared" si="13"/>
        <v>7.410904069322112E-2</v>
      </c>
      <c r="K53" s="254">
        <f t="shared" si="13"/>
        <v>1</v>
      </c>
    </row>
    <row r="54" spans="1:11" x14ac:dyDescent="0.2">
      <c r="A54" s="248" t="s">
        <v>77</v>
      </c>
      <c r="B54" s="250">
        <f t="shared" si="12"/>
        <v>15624</v>
      </c>
      <c r="C54" s="254">
        <f t="shared" si="13"/>
        <v>0.54626316730136903</v>
      </c>
      <c r="D54" s="254">
        <f t="shared" si="13"/>
        <v>9.0863999497634768E-2</v>
      </c>
      <c r="E54" s="254">
        <f t="shared" si="13"/>
        <v>5.8910128120404234E-2</v>
      </c>
      <c r="F54" s="254">
        <f t="shared" si="13"/>
        <v>5.7026980134070794E-2</v>
      </c>
      <c r="G54" s="254">
        <f t="shared" si="13"/>
        <v>9.0432019950918582E-2</v>
      </c>
      <c r="H54" s="254">
        <f t="shared" si="13"/>
        <v>4.4672038582440517E-2</v>
      </c>
      <c r="I54" s="254">
        <f t="shared" si="13"/>
        <v>6.0528767292696739E-2</v>
      </c>
      <c r="J54" s="254">
        <f t="shared" si="13"/>
        <v>5.1302899120465373E-2</v>
      </c>
      <c r="K54" s="254">
        <f t="shared" si="13"/>
        <v>1</v>
      </c>
    </row>
    <row r="55" spans="1:11" x14ac:dyDescent="0.2">
      <c r="A55" s="248" t="s">
        <v>78</v>
      </c>
      <c r="B55" s="250">
        <f t="shared" si="12"/>
        <v>12187</v>
      </c>
      <c r="C55" s="254">
        <f t="shared" si="13"/>
        <v>0.53473531912331862</v>
      </c>
      <c r="D55" s="254">
        <f t="shared" si="13"/>
        <v>6.1089032307181997E-2</v>
      </c>
      <c r="E55" s="254">
        <f t="shared" si="13"/>
        <v>7.9265625073868196E-2</v>
      </c>
      <c r="F55" s="254">
        <f t="shared" si="13"/>
        <v>4.5875513506437482E-2</v>
      </c>
      <c r="G55" s="254">
        <f t="shared" si="13"/>
        <v>9.6970474187404315E-2</v>
      </c>
      <c r="H55" s="254">
        <f t="shared" si="13"/>
        <v>5.4274088702126161E-2</v>
      </c>
      <c r="I55" s="254">
        <f t="shared" si="13"/>
        <v>7.3771635856209092E-2</v>
      </c>
      <c r="J55" s="254">
        <f t="shared" si="13"/>
        <v>5.401831124345411E-2</v>
      </c>
      <c r="K55" s="254">
        <f t="shared" si="13"/>
        <v>1</v>
      </c>
    </row>
    <row r="56" spans="1:11" x14ac:dyDescent="0.2">
      <c r="A56" s="248" t="s">
        <v>79</v>
      </c>
      <c r="B56" s="250">
        <f t="shared" si="12"/>
        <v>5057</v>
      </c>
      <c r="C56" s="254">
        <f t="shared" si="13"/>
        <v>0.51626468298464279</v>
      </c>
      <c r="D56" s="254">
        <f t="shared" si="13"/>
        <v>4.5457358611343729E-2</v>
      </c>
      <c r="E56" s="254">
        <f t="shared" si="13"/>
        <v>0.10275697405990016</v>
      </c>
      <c r="F56" s="254">
        <f t="shared" si="13"/>
        <v>4.1867838706074217E-2</v>
      </c>
      <c r="G56" s="254">
        <f t="shared" si="13"/>
        <v>0.10723088273567274</v>
      </c>
      <c r="H56" s="254">
        <f t="shared" si="13"/>
        <v>7.4775642953589891E-2</v>
      </c>
      <c r="I56" s="254">
        <f t="shared" si="13"/>
        <v>7.0891156614570072E-2</v>
      </c>
      <c r="J56" s="254">
        <f t="shared" si="13"/>
        <v>4.0755463334206328E-2</v>
      </c>
      <c r="K56" s="254">
        <f t="shared" si="13"/>
        <v>1</v>
      </c>
    </row>
    <row r="57" spans="1:11" x14ac:dyDescent="0.2">
      <c r="A57" s="248" t="s">
        <v>80</v>
      </c>
      <c r="B57" s="270">
        <f t="shared" si="12"/>
        <v>1434</v>
      </c>
      <c r="C57" s="255">
        <f t="shared" si="13"/>
        <v>0.61303977812996124</v>
      </c>
      <c r="D57" s="255">
        <f t="shared" si="13"/>
        <v>1.1243358387692179E-2</v>
      </c>
      <c r="E57" s="255">
        <f t="shared" si="13"/>
        <v>0.11868782762139193</v>
      </c>
      <c r="F57" s="255">
        <f t="shared" si="13"/>
        <v>6.5004973953076773E-3</v>
      </c>
      <c r="G57" s="255">
        <f t="shared" si="13"/>
        <v>0.12838259113295944</v>
      </c>
      <c r="H57" s="255">
        <f t="shared" si="13"/>
        <v>7.2874960261732694E-2</v>
      </c>
      <c r="I57" s="255">
        <f t="shared" si="13"/>
        <v>3.7294239509058504E-2</v>
      </c>
      <c r="J57" s="255">
        <f t="shared" si="13"/>
        <v>1.1976747561896291E-2</v>
      </c>
      <c r="K57" s="255">
        <f t="shared" si="13"/>
        <v>1</v>
      </c>
    </row>
    <row r="58" spans="1:11" x14ac:dyDescent="0.2">
      <c r="A58" s="248" t="s">
        <v>219</v>
      </c>
      <c r="B58" s="250">
        <f>SUM(B52:B57)</f>
        <v>93647</v>
      </c>
      <c r="C58" s="254">
        <f t="shared" si="13"/>
        <v>0.54065013687914942</v>
      </c>
      <c r="D58" s="254">
        <f t="shared" si="13"/>
        <v>0.10552082316657149</v>
      </c>
      <c r="E58" s="254">
        <f t="shared" si="13"/>
        <v>5.1916631959638852E-2</v>
      </c>
      <c r="F58" s="254">
        <f t="shared" si="13"/>
        <v>5.1785881217651049E-2</v>
      </c>
      <c r="G58" s="254">
        <f t="shared" si="13"/>
        <v>8.5346696388944682E-2</v>
      </c>
      <c r="H58" s="254">
        <f t="shared" si="13"/>
        <v>4.7243805993498561E-2</v>
      </c>
      <c r="I58" s="254">
        <f t="shared" si="13"/>
        <v>4.8908545317259106E-2</v>
      </c>
      <c r="J58" s="254">
        <f t="shared" si="13"/>
        <v>6.8627479077286987E-2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20388</v>
      </c>
      <c r="C60" s="254">
        <f t="shared" ref="C60:K65" si="14">C36/$K36</f>
        <v>0.49083715477425827</v>
      </c>
      <c r="D60" s="254">
        <f t="shared" si="14"/>
        <v>9.6261218562505135E-2</v>
      </c>
      <c r="E60" s="254">
        <f t="shared" si="14"/>
        <v>3.5725141544465974E-2</v>
      </c>
      <c r="F60" s="254">
        <f t="shared" si="14"/>
        <v>5.4667563729199967E-2</v>
      </c>
      <c r="G60" s="254">
        <f t="shared" si="14"/>
        <v>8.4857788926744171E-2</v>
      </c>
      <c r="H60" s="254">
        <f t="shared" si="14"/>
        <v>4.0038314763212256E-2</v>
      </c>
      <c r="I60" s="254">
        <f t="shared" si="14"/>
        <v>7.8238443078505915E-2</v>
      </c>
      <c r="J60" s="254">
        <f t="shared" si="14"/>
        <v>0.11937437462110834</v>
      </c>
      <c r="K60" s="254">
        <f t="shared" si="14"/>
        <v>1</v>
      </c>
    </row>
    <row r="61" spans="1:11" x14ac:dyDescent="0.2">
      <c r="A61" s="248" t="s">
        <v>82</v>
      </c>
      <c r="B61" s="250">
        <f>B37</f>
        <v>7161</v>
      </c>
      <c r="C61" s="254">
        <f t="shared" si="14"/>
        <v>0.46077146402488028</v>
      </c>
      <c r="D61" s="254">
        <f t="shared" si="14"/>
        <v>8.5451007392807268E-2</v>
      </c>
      <c r="E61" s="254">
        <f t="shared" si="14"/>
        <v>4.846150410068642E-2</v>
      </c>
      <c r="F61" s="254">
        <f t="shared" si="14"/>
        <v>6.2740471890891297E-2</v>
      </c>
      <c r="G61" s="254">
        <f t="shared" si="14"/>
        <v>0.10771981156745999</v>
      </c>
      <c r="H61" s="254">
        <f t="shared" si="14"/>
        <v>5.5712262979596312E-2</v>
      </c>
      <c r="I61" s="254">
        <f t="shared" si="14"/>
        <v>9.8309394135313352E-2</v>
      </c>
      <c r="J61" s="254">
        <f t="shared" si="14"/>
        <v>8.0834083908365037E-2</v>
      </c>
      <c r="K61" s="254">
        <f t="shared" si="14"/>
        <v>1</v>
      </c>
    </row>
    <row r="62" spans="1:11" x14ac:dyDescent="0.2">
      <c r="A62" s="248" t="s">
        <v>83</v>
      </c>
      <c r="B62" s="250">
        <f>B38</f>
        <v>4666</v>
      </c>
      <c r="C62" s="254">
        <f t="shared" si="14"/>
        <v>0.4168665050915768</v>
      </c>
      <c r="D62" s="254">
        <f t="shared" si="14"/>
        <v>6.3697964738687135E-2</v>
      </c>
      <c r="E62" s="254">
        <f t="shared" si="14"/>
        <v>6.1023222396832943E-2</v>
      </c>
      <c r="F62" s="254">
        <f t="shared" si="14"/>
        <v>6.4667523822701689E-2</v>
      </c>
      <c r="G62" s="254">
        <f t="shared" si="14"/>
        <v>0.11663132626801148</v>
      </c>
      <c r="H62" s="254">
        <f t="shared" si="14"/>
        <v>6.6373330395976163E-2</v>
      </c>
      <c r="I62" s="254">
        <f t="shared" si="14"/>
        <v>0.11672845027281509</v>
      </c>
      <c r="J62" s="254">
        <f t="shared" si="14"/>
        <v>9.4011677013398798E-2</v>
      </c>
      <c r="K62" s="254">
        <f t="shared" si="14"/>
        <v>1</v>
      </c>
    </row>
    <row r="63" spans="1:11" x14ac:dyDescent="0.2">
      <c r="A63" s="248" t="s">
        <v>84</v>
      </c>
      <c r="B63" s="250">
        <f>B39</f>
        <v>4303</v>
      </c>
      <c r="C63" s="254">
        <f t="shared" si="14"/>
        <v>0.4283468776636421</v>
      </c>
      <c r="D63" s="254">
        <f t="shared" si="14"/>
        <v>5.3633038253015609E-2</v>
      </c>
      <c r="E63" s="254">
        <f t="shared" si="14"/>
        <v>8.1594275308681435E-2</v>
      </c>
      <c r="F63" s="254">
        <f t="shared" si="14"/>
        <v>5.9406075222741342E-2</v>
      </c>
      <c r="G63" s="254">
        <f t="shared" si="14"/>
        <v>0.13362971434899623</v>
      </c>
      <c r="H63" s="254">
        <f t="shared" si="14"/>
        <v>8.4521770831884224E-2</v>
      </c>
      <c r="I63" s="254">
        <f t="shared" si="14"/>
        <v>9.6854657407193442E-2</v>
      </c>
      <c r="J63" s="254">
        <f t="shared" si="14"/>
        <v>6.2013590963845587E-2</v>
      </c>
      <c r="K63" s="254">
        <f t="shared" si="14"/>
        <v>1</v>
      </c>
    </row>
    <row r="64" spans="1:11" x14ac:dyDescent="0.2">
      <c r="A64" s="248" t="s">
        <v>85</v>
      </c>
      <c r="B64" s="270">
        <f>B40</f>
        <v>1583</v>
      </c>
      <c r="C64" s="255">
        <f t="shared" si="14"/>
        <v>0.38515447717273715</v>
      </c>
      <c r="D64" s="255">
        <f t="shared" si="14"/>
        <v>3.6530254939641932E-2</v>
      </c>
      <c r="E64" s="255">
        <f t="shared" si="14"/>
        <v>0.12205553995465467</v>
      </c>
      <c r="F64" s="255">
        <f t="shared" si="14"/>
        <v>2.9517521466275658E-2</v>
      </c>
      <c r="G64" s="255">
        <f t="shared" si="14"/>
        <v>0.15119505742849501</v>
      </c>
      <c r="H64" s="255">
        <f t="shared" si="14"/>
        <v>0.11640980805135596</v>
      </c>
      <c r="I64" s="255">
        <f t="shared" si="14"/>
        <v>0.10518514516840484</v>
      </c>
      <c r="J64" s="255">
        <f t="shared" si="14"/>
        <v>5.3952195818434613E-2</v>
      </c>
      <c r="K64" s="255">
        <f t="shared" si="14"/>
        <v>1</v>
      </c>
    </row>
    <row r="65" spans="1:11" x14ac:dyDescent="0.2">
      <c r="A65" s="248" t="s">
        <v>220</v>
      </c>
      <c r="B65" s="250">
        <f>SUM(B60:B64)</f>
        <v>38101</v>
      </c>
      <c r="C65" s="254">
        <f t="shared" si="14"/>
        <v>0.45911870827624862</v>
      </c>
      <c r="D65" s="254">
        <f t="shared" si="14"/>
        <v>7.9495378793788221E-2</v>
      </c>
      <c r="E65" s="254">
        <f t="shared" si="14"/>
        <v>5.4479419323238083E-2</v>
      </c>
      <c r="F65" s="254">
        <f t="shared" si="14"/>
        <v>5.6041116561042943E-2</v>
      </c>
      <c r="G65" s="254">
        <f t="shared" si="14"/>
        <v>0.10504638282798197</v>
      </c>
      <c r="H65" s="254">
        <f t="shared" si="14"/>
        <v>5.8456628585406255E-2</v>
      </c>
      <c r="I65" s="254">
        <f t="shared" si="14"/>
        <v>9.130995758913435E-2</v>
      </c>
      <c r="J65" s="254">
        <f t="shared" si="14"/>
        <v>9.6052408043159607E-2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13277</v>
      </c>
      <c r="C67" s="254">
        <f t="shared" ref="C67:K69" si="15">C43/$K43</f>
        <v>0.51331578882778095</v>
      </c>
      <c r="D67" s="254">
        <f t="shared" si="15"/>
        <v>6.7356061910134643E-2</v>
      </c>
      <c r="E67" s="254">
        <f t="shared" si="15"/>
        <v>5.0666934380742129E-2</v>
      </c>
      <c r="F67" s="254">
        <f t="shared" si="15"/>
        <v>5.5407388574380191E-2</v>
      </c>
      <c r="G67" s="254">
        <f t="shared" si="15"/>
        <v>9.3173877171740221E-2</v>
      </c>
      <c r="H67" s="254">
        <f t="shared" si="15"/>
        <v>5.8353869895705304E-2</v>
      </c>
      <c r="I67" s="254">
        <f t="shared" si="15"/>
        <v>6.9436939439675938E-2</v>
      </c>
      <c r="J67" s="254">
        <f t="shared" si="15"/>
        <v>9.2289139799840672E-2</v>
      </c>
      <c r="K67" s="254">
        <f t="shared" si="15"/>
        <v>1</v>
      </c>
    </row>
    <row r="68" spans="1:11" x14ac:dyDescent="0.2">
      <c r="A68" s="248" t="s">
        <v>87</v>
      </c>
      <c r="B68" s="270">
        <f>B44</f>
        <v>7603</v>
      </c>
      <c r="C68" s="255">
        <f t="shared" si="15"/>
        <v>0.49427025470158414</v>
      </c>
      <c r="D68" s="255">
        <f t="shared" si="15"/>
        <v>3.744646378743724E-2</v>
      </c>
      <c r="E68" s="255">
        <f t="shared" si="15"/>
        <v>9.5993927862041556E-2</v>
      </c>
      <c r="F68" s="255">
        <f t="shared" si="15"/>
        <v>3.8362756366296019E-2</v>
      </c>
      <c r="G68" s="255">
        <f t="shared" si="15"/>
        <v>0.12802563265197192</v>
      </c>
      <c r="H68" s="255">
        <f t="shared" si="15"/>
        <v>7.3007858034965498E-2</v>
      </c>
      <c r="I68" s="255">
        <f t="shared" si="15"/>
        <v>9.466786640277558E-2</v>
      </c>
      <c r="J68" s="255">
        <f t="shared" si="15"/>
        <v>3.8225240192928035E-2</v>
      </c>
      <c r="K68" s="255">
        <f t="shared" si="15"/>
        <v>1</v>
      </c>
    </row>
    <row r="69" spans="1:11" x14ac:dyDescent="0.2">
      <c r="A69" s="248" t="s">
        <v>221</v>
      </c>
      <c r="B69" s="250">
        <f>SUM(B67:B68)</f>
        <v>20880</v>
      </c>
      <c r="C69" s="254">
        <f t="shared" si="15"/>
        <v>0.5046389979410445</v>
      </c>
      <c r="D69" s="254">
        <f t="shared" si="15"/>
        <v>5.3729805660381873E-2</v>
      </c>
      <c r="E69" s="254">
        <f t="shared" si="15"/>
        <v>7.1317069018905513E-2</v>
      </c>
      <c r="F69" s="254">
        <f t="shared" si="15"/>
        <v>4.7642171362254085E-2</v>
      </c>
      <c r="G69" s="254">
        <f t="shared" si="15"/>
        <v>0.10905168833386943</v>
      </c>
      <c r="H69" s="254">
        <f t="shared" si="15"/>
        <v>6.5029954162944853E-2</v>
      </c>
      <c r="I69" s="254">
        <f t="shared" si="15"/>
        <v>8.0931680185025237E-2</v>
      </c>
      <c r="J69" s="254">
        <f t="shared" si="15"/>
        <v>6.7658633335574564E-2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152628</v>
      </c>
      <c r="C71" s="256">
        <f t="shared" ref="C71:K71" si="16">C47/$K47</f>
        <v>0.5125024201571371</v>
      </c>
      <c r="D71" s="256">
        <f t="shared" si="16"/>
        <v>9.0527050491615205E-2</v>
      </c>
      <c r="E71" s="256">
        <f t="shared" si="16"/>
        <v>5.5525542380513611E-2</v>
      </c>
      <c r="F71" s="256">
        <f t="shared" si="16"/>
        <v>5.2356791141162783E-2</v>
      </c>
      <c r="G71" s="256">
        <f t="shared" si="16"/>
        <v>9.4385111068227168E-2</v>
      </c>
      <c r="H71" s="256">
        <f t="shared" si="16"/>
        <v>5.3028603161506968E-2</v>
      </c>
      <c r="I71" s="256">
        <f t="shared" si="16"/>
        <v>6.5529631714830602E-2</v>
      </c>
      <c r="J71" s="256">
        <f t="shared" si="16"/>
        <v>7.6144849885006777E-2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19" zoomScaleNormal="100" workbookViewId="0">
      <selection activeCell="K25" sqref="K2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1342</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41164</v>
      </c>
      <c r="C4" s="250">
        <v>237678518.44999996</v>
      </c>
      <c r="D4" s="250">
        <v>54800279.939999998</v>
      </c>
      <c r="E4" s="250">
        <v>14506872.549999999</v>
      </c>
      <c r="F4" s="250">
        <v>22771727.059999999</v>
      </c>
      <c r="G4" s="250">
        <v>31915435.360000007</v>
      </c>
      <c r="H4" s="250">
        <v>18247676.540000003</v>
      </c>
      <c r="I4" s="250">
        <v>13848768.939999999</v>
      </c>
      <c r="J4" s="250">
        <v>36109887.530000001</v>
      </c>
      <c r="K4" s="250">
        <f t="shared" ref="K4:K9" si="0">SUM(C4:J4)</f>
        <v>429879166.37</v>
      </c>
      <c r="N4" s="250"/>
      <c r="O4" s="378"/>
      <c r="P4" s="379"/>
      <c r="Q4" s="379"/>
      <c r="R4" s="379"/>
      <c r="S4" s="379"/>
      <c r="T4" s="379"/>
      <c r="U4" s="379"/>
      <c r="V4" s="379"/>
      <c r="W4" s="379"/>
      <c r="X4" s="379"/>
    </row>
    <row r="5" spans="1:24" ht="15" x14ac:dyDescent="0.25">
      <c r="A5" s="268" t="s">
        <v>76</v>
      </c>
      <c r="B5" s="250">
        <v>20520</v>
      </c>
      <c r="C5" s="250">
        <v>117591594.32000001</v>
      </c>
      <c r="D5" s="250">
        <v>29950608.840000004</v>
      </c>
      <c r="E5" s="250">
        <v>9565866.4399999995</v>
      </c>
      <c r="F5" s="250">
        <v>12465143.450000001</v>
      </c>
      <c r="G5" s="250">
        <v>19407768.220000003</v>
      </c>
      <c r="H5" s="250">
        <v>10072193.210000001</v>
      </c>
      <c r="I5" s="250">
        <v>11188462.880000003</v>
      </c>
      <c r="J5" s="250">
        <v>13685918.34</v>
      </c>
      <c r="K5" s="250">
        <f t="shared" si="0"/>
        <v>223927555.70000002</v>
      </c>
      <c r="N5" s="250"/>
      <c r="O5" s="378"/>
      <c r="P5" s="379"/>
      <c r="Q5" s="379"/>
      <c r="R5" s="379"/>
      <c r="S5" s="379"/>
      <c r="T5" s="379"/>
      <c r="U5" s="379"/>
      <c r="V5" s="379"/>
      <c r="W5" s="379"/>
      <c r="X5" s="379"/>
    </row>
    <row r="6" spans="1:24" ht="15" x14ac:dyDescent="0.25">
      <c r="A6" s="268" t="s">
        <v>77</v>
      </c>
      <c r="B6" s="250">
        <v>15370</v>
      </c>
      <c r="C6" s="250">
        <v>94138242.720000029</v>
      </c>
      <c r="D6" s="250">
        <v>14406435.91</v>
      </c>
      <c r="E6" s="250">
        <v>10441343.510000002</v>
      </c>
      <c r="F6" s="250">
        <v>9694743.4800000004</v>
      </c>
      <c r="G6" s="250">
        <v>15252703.740000002</v>
      </c>
      <c r="H6" s="250">
        <v>8289607.0499999998</v>
      </c>
      <c r="I6" s="250">
        <v>10085935.23</v>
      </c>
      <c r="J6" s="250">
        <v>8024037.6700000018</v>
      </c>
      <c r="K6" s="250">
        <f t="shared" si="0"/>
        <v>170333049.31000006</v>
      </c>
      <c r="N6" s="250"/>
      <c r="O6" s="378"/>
      <c r="P6" s="379"/>
      <c r="Q6" s="379"/>
      <c r="R6" s="379"/>
      <c r="S6" s="379"/>
      <c r="T6" s="379"/>
      <c r="U6" s="379"/>
      <c r="V6" s="379"/>
      <c r="W6" s="379"/>
      <c r="X6" s="379"/>
    </row>
    <row r="7" spans="1:24" ht="15" x14ac:dyDescent="0.25">
      <c r="A7" s="268" t="s">
        <v>78</v>
      </c>
      <c r="B7" s="250">
        <v>12079</v>
      </c>
      <c r="C7" s="250">
        <v>72983851.159999996</v>
      </c>
      <c r="D7" s="250">
        <v>8376748.4000000004</v>
      </c>
      <c r="E7" s="250">
        <v>10616926.550000003</v>
      </c>
      <c r="F7" s="250">
        <v>5787399.4399999995</v>
      </c>
      <c r="G7" s="250">
        <v>13334315.34</v>
      </c>
      <c r="H7" s="250">
        <v>7173038.9099999992</v>
      </c>
      <c r="I7" s="250">
        <v>10096882.470000006</v>
      </c>
      <c r="J7" s="250">
        <v>7575273.5599999996</v>
      </c>
      <c r="K7" s="250">
        <f t="shared" si="0"/>
        <v>135944435.83000001</v>
      </c>
      <c r="N7" s="250"/>
      <c r="O7" s="378"/>
      <c r="P7" s="379"/>
      <c r="Q7" s="379"/>
      <c r="R7" s="379"/>
      <c r="S7" s="379"/>
      <c r="T7" s="379"/>
      <c r="U7" s="379"/>
      <c r="V7" s="379"/>
      <c r="W7" s="379"/>
      <c r="X7" s="379"/>
    </row>
    <row r="8" spans="1:24" ht="15" x14ac:dyDescent="0.25">
      <c r="A8" s="268" t="s">
        <v>79</v>
      </c>
      <c r="B8" s="250">
        <v>5086</v>
      </c>
      <c r="C8" s="250">
        <v>37793767.75</v>
      </c>
      <c r="D8" s="250">
        <v>3245316.4099999992</v>
      </c>
      <c r="E8" s="250">
        <v>6833163.6600000011</v>
      </c>
      <c r="F8" s="250">
        <v>2886069.41</v>
      </c>
      <c r="G8" s="250">
        <v>7365684.3700000001</v>
      </c>
      <c r="H8" s="250">
        <v>5077383.9000000004</v>
      </c>
      <c r="I8" s="250">
        <v>5431251.3800000008</v>
      </c>
      <c r="J8" s="250">
        <v>2842048.7699999996</v>
      </c>
      <c r="K8" s="250">
        <f t="shared" si="0"/>
        <v>71474685.649999991</v>
      </c>
      <c r="N8" s="250"/>
      <c r="O8" s="378"/>
      <c r="P8" s="379"/>
      <c r="Q8" s="379"/>
      <c r="R8" s="379"/>
      <c r="S8" s="379"/>
      <c r="T8" s="379"/>
      <c r="U8" s="379"/>
      <c r="V8" s="379"/>
      <c r="W8" s="379"/>
      <c r="X8" s="379"/>
    </row>
    <row r="9" spans="1:24" ht="15" x14ac:dyDescent="0.25">
      <c r="A9" s="268" t="s">
        <v>80</v>
      </c>
      <c r="B9" s="270">
        <v>1396</v>
      </c>
      <c r="C9" s="270">
        <v>12034455.620000003</v>
      </c>
      <c r="D9" s="270">
        <v>388540.5</v>
      </c>
      <c r="E9" s="270">
        <v>2470944.7899999996</v>
      </c>
      <c r="F9" s="270">
        <v>181661.02</v>
      </c>
      <c r="G9" s="270">
        <v>2627172.1199999996</v>
      </c>
      <c r="H9" s="270">
        <v>1386843.5</v>
      </c>
      <c r="I9" s="270">
        <v>756864.74999999988</v>
      </c>
      <c r="J9" s="270">
        <v>228346.88</v>
      </c>
      <c r="K9" s="270">
        <f t="shared" si="0"/>
        <v>20074829.18</v>
      </c>
      <c r="N9" s="250"/>
      <c r="O9" s="378"/>
      <c r="P9" s="379"/>
      <c r="Q9" s="379"/>
      <c r="R9" s="379"/>
      <c r="S9" s="379"/>
      <c r="T9" s="379"/>
      <c r="U9" s="379"/>
      <c r="V9" s="379"/>
      <c r="W9" s="379"/>
      <c r="X9" s="379"/>
    </row>
    <row r="10" spans="1:24" x14ac:dyDescent="0.2">
      <c r="A10" s="248" t="s">
        <v>103</v>
      </c>
      <c r="B10" s="250">
        <f t="shared" ref="B10:K10" si="1">SUM(B4:B9)</f>
        <v>95615</v>
      </c>
      <c r="C10" s="250">
        <f t="shared" si="1"/>
        <v>572220430.01999998</v>
      </c>
      <c r="D10" s="250">
        <f t="shared" si="1"/>
        <v>111167930</v>
      </c>
      <c r="E10" s="250">
        <f t="shared" si="1"/>
        <v>54435117.500000007</v>
      </c>
      <c r="F10" s="250">
        <f t="shared" si="1"/>
        <v>53786743.859999992</v>
      </c>
      <c r="G10" s="250">
        <f t="shared" si="1"/>
        <v>89903079.150000021</v>
      </c>
      <c r="H10" s="250">
        <f t="shared" si="1"/>
        <v>50246743.109999999</v>
      </c>
      <c r="I10" s="250">
        <f t="shared" si="1"/>
        <v>51408165.650000006</v>
      </c>
      <c r="J10" s="250">
        <f t="shared" si="1"/>
        <v>68465512.75</v>
      </c>
      <c r="K10" s="250">
        <f t="shared" si="1"/>
        <v>1051633722.0400001</v>
      </c>
      <c r="N10" s="250"/>
    </row>
    <row r="11" spans="1:24" x14ac:dyDescent="0.2">
      <c r="A11" s="268"/>
      <c r="B11" s="250"/>
      <c r="C11" s="250"/>
      <c r="D11" s="250"/>
      <c r="E11" s="250"/>
      <c r="F11" s="250"/>
      <c r="G11" s="250"/>
      <c r="H11" s="250"/>
      <c r="I11" s="250"/>
      <c r="J11" s="250"/>
      <c r="K11" s="248"/>
      <c r="N11" s="250"/>
    </row>
    <row r="12" spans="1:24" ht="15" x14ac:dyDescent="0.25">
      <c r="A12" s="268" t="s">
        <v>81</v>
      </c>
      <c r="B12" s="250">
        <v>20375</v>
      </c>
      <c r="C12" s="250">
        <v>116392796.84999999</v>
      </c>
      <c r="D12" s="250">
        <v>24467582.93</v>
      </c>
      <c r="E12" s="250">
        <v>8605224.5100000016</v>
      </c>
      <c r="F12" s="250">
        <v>13013526.92</v>
      </c>
      <c r="G12" s="250">
        <v>21310941.619999997</v>
      </c>
      <c r="H12" s="250">
        <v>9253159.1699999999</v>
      </c>
      <c r="I12" s="250">
        <v>20320454.560000002</v>
      </c>
      <c r="J12" s="250">
        <v>21546213.41</v>
      </c>
      <c r="K12" s="250">
        <f>SUM(C12:J12)</f>
        <v>234909899.96999997</v>
      </c>
      <c r="N12" s="250"/>
      <c r="O12" s="378"/>
      <c r="P12" s="379"/>
      <c r="Q12" s="379"/>
      <c r="R12" s="379"/>
      <c r="S12" s="379"/>
      <c r="T12" s="379"/>
      <c r="U12" s="379"/>
      <c r="V12" s="379"/>
      <c r="W12" s="379"/>
      <c r="X12" s="379"/>
    </row>
    <row r="13" spans="1:24" ht="15" x14ac:dyDescent="0.25">
      <c r="A13" s="268" t="s">
        <v>82</v>
      </c>
      <c r="B13" s="250">
        <v>7188</v>
      </c>
      <c r="C13" s="250">
        <v>39489062.310000002</v>
      </c>
      <c r="D13" s="250">
        <v>7810041.6999999993</v>
      </c>
      <c r="E13" s="250">
        <v>4260137.5</v>
      </c>
      <c r="F13" s="250">
        <v>5362671.07</v>
      </c>
      <c r="G13" s="250">
        <v>9238831.3800000008</v>
      </c>
      <c r="H13" s="250">
        <v>4990357.8999999994</v>
      </c>
      <c r="I13" s="250">
        <v>10429536.210000001</v>
      </c>
      <c r="J13" s="250">
        <v>10040228.030000001</v>
      </c>
      <c r="K13" s="250">
        <f>SUM(C13:J13)</f>
        <v>91620866.100000024</v>
      </c>
      <c r="N13" s="250"/>
      <c r="O13" s="378"/>
      <c r="P13" s="379"/>
      <c r="Q13" s="379"/>
      <c r="R13" s="379"/>
      <c r="S13" s="379"/>
      <c r="T13" s="379"/>
      <c r="U13" s="379"/>
      <c r="V13" s="379"/>
      <c r="W13" s="379"/>
      <c r="X13" s="379"/>
    </row>
    <row r="14" spans="1:24" ht="15" x14ac:dyDescent="0.25">
      <c r="A14" s="268" t="s">
        <v>83</v>
      </c>
      <c r="B14" s="250">
        <v>4611</v>
      </c>
      <c r="C14" s="250">
        <v>25837840.73</v>
      </c>
      <c r="D14" s="250">
        <v>3997530.5400000005</v>
      </c>
      <c r="E14" s="250">
        <v>3736097</v>
      </c>
      <c r="F14" s="250">
        <v>4025374.88</v>
      </c>
      <c r="G14" s="250">
        <v>7040695.3700000001</v>
      </c>
      <c r="H14" s="250">
        <v>4649413.45</v>
      </c>
      <c r="I14" s="250">
        <v>7415752.4699999997</v>
      </c>
      <c r="J14" s="250">
        <v>4206899.7699999996</v>
      </c>
      <c r="K14" s="250">
        <f>SUM(C14:J14)</f>
        <v>60909604.209999993</v>
      </c>
      <c r="N14" s="250"/>
      <c r="O14" s="378"/>
      <c r="P14" s="379"/>
      <c r="Q14" s="379"/>
      <c r="R14" s="379"/>
      <c r="S14" s="379"/>
      <c r="T14" s="379"/>
      <c r="U14" s="379"/>
      <c r="V14" s="379"/>
      <c r="W14" s="379"/>
      <c r="X14" s="379"/>
    </row>
    <row r="15" spans="1:24" ht="15" x14ac:dyDescent="0.25">
      <c r="A15" s="268" t="s">
        <v>84</v>
      </c>
      <c r="B15" s="250">
        <v>4159</v>
      </c>
      <c r="C15" s="250">
        <v>29166419.370000001</v>
      </c>
      <c r="D15" s="250">
        <v>4080120.9799999991</v>
      </c>
      <c r="E15" s="250">
        <v>5519965.21</v>
      </c>
      <c r="F15" s="250">
        <v>4058247.07</v>
      </c>
      <c r="G15" s="250">
        <v>8920205.5099999998</v>
      </c>
      <c r="H15" s="250">
        <v>5564372.0199999996</v>
      </c>
      <c r="I15" s="250">
        <v>6590869.3799999999</v>
      </c>
      <c r="J15" s="250">
        <v>4375566.68</v>
      </c>
      <c r="K15" s="250">
        <f>SUM(C15:J15)</f>
        <v>68275766.219999999</v>
      </c>
      <c r="N15" s="250"/>
      <c r="O15" s="378"/>
      <c r="P15" s="379"/>
      <c r="Q15" s="379"/>
      <c r="R15" s="379"/>
      <c r="S15" s="379"/>
      <c r="T15" s="379"/>
      <c r="U15" s="379"/>
      <c r="V15" s="379"/>
      <c r="W15" s="379"/>
      <c r="X15" s="379"/>
    </row>
    <row r="16" spans="1:24" ht="15" x14ac:dyDescent="0.25">
      <c r="A16" s="268" t="s">
        <v>85</v>
      </c>
      <c r="B16" s="270">
        <v>1795</v>
      </c>
      <c r="C16" s="270">
        <v>16720346.050000003</v>
      </c>
      <c r="D16" s="270">
        <v>1633329.0500000003</v>
      </c>
      <c r="E16" s="270">
        <v>5328673.0299999993</v>
      </c>
      <c r="F16" s="270">
        <v>1330962.02</v>
      </c>
      <c r="G16" s="270">
        <v>6426041.049999998</v>
      </c>
      <c r="H16" s="270">
        <v>3821997.5200000009</v>
      </c>
      <c r="I16" s="270">
        <v>4476732.6099999994</v>
      </c>
      <c r="J16" s="270">
        <v>1955385.15</v>
      </c>
      <c r="K16" s="270">
        <f>SUM(C16:J16)</f>
        <v>41693466.479999997</v>
      </c>
      <c r="N16" s="250"/>
      <c r="O16" s="378"/>
      <c r="P16" s="379"/>
      <c r="Q16" s="379"/>
      <c r="R16" s="379"/>
      <c r="S16" s="379"/>
      <c r="T16" s="379"/>
      <c r="U16" s="379"/>
      <c r="V16" s="379"/>
      <c r="W16" s="379"/>
      <c r="X16" s="379"/>
    </row>
    <row r="17" spans="1:24" x14ac:dyDescent="0.2">
      <c r="A17" s="248" t="s">
        <v>104</v>
      </c>
      <c r="B17" s="250">
        <f t="shared" ref="B17:K17" si="2">SUM(B12:B16)</f>
        <v>38128</v>
      </c>
      <c r="C17" s="250">
        <f t="shared" si="2"/>
        <v>227606465.31</v>
      </c>
      <c r="D17" s="250">
        <f t="shared" si="2"/>
        <v>41988605.199999996</v>
      </c>
      <c r="E17" s="250">
        <f t="shared" si="2"/>
        <v>27450097.25</v>
      </c>
      <c r="F17" s="250">
        <f t="shared" si="2"/>
        <v>27790781.960000001</v>
      </c>
      <c r="G17" s="250">
        <f t="shared" si="2"/>
        <v>52936714.929999992</v>
      </c>
      <c r="H17" s="250">
        <f t="shared" si="2"/>
        <v>28279300.059999999</v>
      </c>
      <c r="I17" s="250">
        <f t="shared" si="2"/>
        <v>49233345.230000004</v>
      </c>
      <c r="J17" s="250">
        <f t="shared" si="2"/>
        <v>42124293.039999999</v>
      </c>
      <c r="K17" s="250">
        <f t="shared" si="2"/>
        <v>497409602.98000002</v>
      </c>
    </row>
    <row r="18" spans="1:24" x14ac:dyDescent="0.2">
      <c r="A18" s="268"/>
      <c r="B18" s="250"/>
      <c r="C18" s="250"/>
      <c r="D18" s="250"/>
      <c r="E18" s="250"/>
      <c r="F18" s="250"/>
      <c r="G18" s="250"/>
      <c r="H18" s="250"/>
      <c r="I18" s="250"/>
      <c r="J18" s="250"/>
      <c r="K18" s="248"/>
    </row>
    <row r="19" spans="1:24" ht="15" x14ac:dyDescent="0.25">
      <c r="A19" s="268" t="s">
        <v>86</v>
      </c>
      <c r="B19" s="250">
        <v>10743</v>
      </c>
      <c r="C19" s="250">
        <v>63157920.069999985</v>
      </c>
      <c r="D19" s="250">
        <v>6803232.1900000013</v>
      </c>
      <c r="E19" s="250">
        <v>6361103.0800000001</v>
      </c>
      <c r="F19" s="250">
        <v>7108869.7799999984</v>
      </c>
      <c r="G19" s="250">
        <v>11217102.120000001</v>
      </c>
      <c r="H19" s="250">
        <v>7052638.2199999988</v>
      </c>
      <c r="I19" s="250">
        <v>8744882.2599999998</v>
      </c>
      <c r="J19" s="250">
        <v>7682232.7799999993</v>
      </c>
      <c r="K19" s="250">
        <f>SUM(C19:J19)</f>
        <v>118127980.5</v>
      </c>
      <c r="O19" s="378"/>
      <c r="P19" s="379"/>
      <c r="Q19" s="379"/>
      <c r="R19" s="379"/>
      <c r="S19" s="379"/>
      <c r="T19" s="379"/>
      <c r="U19" s="379"/>
      <c r="V19" s="379"/>
      <c r="W19" s="379"/>
      <c r="X19" s="379"/>
    </row>
    <row r="20" spans="1:24" ht="15" x14ac:dyDescent="0.25">
      <c r="A20" s="268" t="s">
        <v>87</v>
      </c>
      <c r="B20" s="285">
        <v>7735</v>
      </c>
      <c r="C20" s="287">
        <v>59768962.950000003</v>
      </c>
      <c r="D20" s="287">
        <v>4785338.03</v>
      </c>
      <c r="E20" s="287">
        <v>11861653.630000003</v>
      </c>
      <c r="F20" s="287">
        <v>4857598.92</v>
      </c>
      <c r="G20" s="287">
        <v>15701803.949999999</v>
      </c>
      <c r="H20" s="287">
        <v>9111758.5999999996</v>
      </c>
      <c r="I20" s="287">
        <v>11349785.749999998</v>
      </c>
      <c r="J20" s="270">
        <v>6826380.2000000011</v>
      </c>
      <c r="K20" s="270">
        <f>SUM(C20:J20)</f>
        <v>124263282.03000002</v>
      </c>
      <c r="O20" s="378"/>
      <c r="P20" s="379"/>
      <c r="Q20" s="379"/>
      <c r="R20" s="379"/>
      <c r="S20" s="379"/>
      <c r="T20" s="379"/>
      <c r="U20" s="379"/>
      <c r="V20" s="379"/>
      <c r="W20" s="379"/>
      <c r="X20" s="379"/>
    </row>
    <row r="21" spans="1:24" x14ac:dyDescent="0.2">
      <c r="A21" s="248" t="s">
        <v>105</v>
      </c>
      <c r="B21" s="250">
        <f t="shared" ref="B21:K21" si="3">SUM(B19:B20)</f>
        <v>18478</v>
      </c>
      <c r="C21" s="250">
        <f t="shared" si="3"/>
        <v>122926883.01999998</v>
      </c>
      <c r="D21" s="250">
        <f t="shared" si="3"/>
        <v>11588570.220000003</v>
      </c>
      <c r="E21" s="250">
        <f t="shared" si="3"/>
        <v>18222756.710000001</v>
      </c>
      <c r="F21" s="250">
        <f t="shared" si="3"/>
        <v>11966468.699999999</v>
      </c>
      <c r="G21" s="250">
        <f t="shared" si="3"/>
        <v>26918906.07</v>
      </c>
      <c r="H21" s="250">
        <f t="shared" si="3"/>
        <v>16164396.819999998</v>
      </c>
      <c r="I21" s="250">
        <f t="shared" si="3"/>
        <v>20094668.009999998</v>
      </c>
      <c r="J21" s="250">
        <f t="shared" si="3"/>
        <v>14508612.98</v>
      </c>
      <c r="K21" s="250">
        <f t="shared" si="3"/>
        <v>242391262.53000003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152221</v>
      </c>
      <c r="C23" s="272">
        <f t="shared" si="4"/>
        <v>922753778.3499999</v>
      </c>
      <c r="D23" s="272">
        <f t="shared" si="4"/>
        <v>164745105.42000002</v>
      </c>
      <c r="E23" s="272">
        <f t="shared" si="4"/>
        <v>100107971.46000001</v>
      </c>
      <c r="F23" s="272">
        <f t="shared" si="4"/>
        <v>93543994.519999981</v>
      </c>
      <c r="G23" s="272">
        <f t="shared" si="4"/>
        <v>169758700.15000004</v>
      </c>
      <c r="H23" s="272">
        <f t="shared" si="4"/>
        <v>94690439.989999995</v>
      </c>
      <c r="I23" s="272">
        <f t="shared" si="4"/>
        <v>120736178.89000002</v>
      </c>
      <c r="J23" s="272">
        <f t="shared" si="4"/>
        <v>125098418.77</v>
      </c>
      <c r="K23" s="272">
        <f t="shared" si="4"/>
        <v>1791434587.5500002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41164</v>
      </c>
      <c r="C28" s="248">
        <f t="shared" ref="C28:K34" si="7">C4/$B28</f>
        <v>5773.9412702847139</v>
      </c>
      <c r="D28" s="248">
        <f t="shared" si="7"/>
        <v>1331.267125157905</v>
      </c>
      <c r="E28" s="248">
        <f t="shared" si="7"/>
        <v>352.41649378097367</v>
      </c>
      <c r="F28" s="248">
        <f t="shared" si="7"/>
        <v>553.19519628801868</v>
      </c>
      <c r="G28" s="248">
        <f t="shared" si="7"/>
        <v>775.323956855505</v>
      </c>
      <c r="H28" s="248">
        <f t="shared" si="7"/>
        <v>443.29211301136922</v>
      </c>
      <c r="I28" s="248">
        <f t="shared" si="7"/>
        <v>336.42913565251189</v>
      </c>
      <c r="J28" s="248">
        <f t="shared" si="7"/>
        <v>877.22008381109708</v>
      </c>
      <c r="K28" s="248">
        <f t="shared" si="7"/>
        <v>10443.085374842096</v>
      </c>
    </row>
    <row r="29" spans="1:24" ht="15" x14ac:dyDescent="0.25">
      <c r="A29" s="248" t="s">
        <v>76</v>
      </c>
      <c r="B29" s="250">
        <f t="shared" si="6"/>
        <v>20520</v>
      </c>
      <c r="C29" s="248">
        <f t="shared" si="7"/>
        <v>5730.584518518519</v>
      </c>
      <c r="D29" s="248">
        <f t="shared" si="7"/>
        <v>1459.5813274853804</v>
      </c>
      <c r="E29" s="248">
        <f t="shared" si="7"/>
        <v>466.17282846003894</v>
      </c>
      <c r="F29" s="248">
        <f t="shared" si="7"/>
        <v>607.46313109161804</v>
      </c>
      <c r="G29" s="248">
        <f t="shared" si="7"/>
        <v>945.79767153996113</v>
      </c>
      <c r="H29" s="248">
        <f t="shared" si="7"/>
        <v>490.84762231968813</v>
      </c>
      <c r="I29" s="248">
        <f t="shared" si="7"/>
        <v>545.24672904483441</v>
      </c>
      <c r="J29" s="248">
        <f t="shared" si="7"/>
        <v>666.95508479532168</v>
      </c>
      <c r="K29" s="248">
        <f t="shared" si="7"/>
        <v>10912.648913255362</v>
      </c>
      <c r="O29" s="358"/>
      <c r="P29" s="359"/>
      <c r="Q29" s="359"/>
      <c r="R29" s="359"/>
      <c r="S29" s="359"/>
      <c r="T29" s="359"/>
      <c r="U29" s="359"/>
    </row>
    <row r="30" spans="1:24" ht="15" x14ac:dyDescent="0.25">
      <c r="A30" s="248" t="s">
        <v>77</v>
      </c>
      <c r="B30" s="250">
        <f t="shared" si="6"/>
        <v>15370</v>
      </c>
      <c r="C30" s="248">
        <f t="shared" si="7"/>
        <v>6124.8043409238799</v>
      </c>
      <c r="D30" s="248">
        <f t="shared" si="7"/>
        <v>937.30877748861417</v>
      </c>
      <c r="E30" s="248">
        <f t="shared" si="7"/>
        <v>679.3326942094991</v>
      </c>
      <c r="F30" s="248">
        <f t="shared" si="7"/>
        <v>630.75754586857522</v>
      </c>
      <c r="G30" s="248">
        <f t="shared" si="7"/>
        <v>992.36849316851021</v>
      </c>
      <c r="H30" s="248">
        <f t="shared" si="7"/>
        <v>539.336828236825</v>
      </c>
      <c r="I30" s="248">
        <f t="shared" si="7"/>
        <v>656.20918867924536</v>
      </c>
      <c r="J30" s="248">
        <f t="shared" si="7"/>
        <v>522.05840403383229</v>
      </c>
      <c r="K30" s="248">
        <f t="shared" si="7"/>
        <v>11082.176272608982</v>
      </c>
      <c r="O30" s="358"/>
      <c r="P30" s="359"/>
      <c r="Q30" s="359"/>
      <c r="R30" s="359"/>
      <c r="S30" s="359"/>
      <c r="T30" s="359"/>
      <c r="U30" s="359"/>
    </row>
    <row r="31" spans="1:24" ht="15" x14ac:dyDescent="0.25">
      <c r="A31" s="248" t="s">
        <v>78</v>
      </c>
      <c r="B31" s="250">
        <f t="shared" si="6"/>
        <v>12079</v>
      </c>
      <c r="C31" s="248">
        <f t="shared" si="7"/>
        <v>6042.2097160360954</v>
      </c>
      <c r="D31" s="248">
        <f t="shared" si="7"/>
        <v>693.496845765378</v>
      </c>
      <c r="E31" s="248">
        <f t="shared" si="7"/>
        <v>878.95740955377119</v>
      </c>
      <c r="F31" s="248">
        <f t="shared" si="7"/>
        <v>479.12902061428923</v>
      </c>
      <c r="G31" s="248">
        <f t="shared" si="7"/>
        <v>1103.9254358804537</v>
      </c>
      <c r="H31" s="248">
        <f t="shared" si="7"/>
        <v>593.84377100753363</v>
      </c>
      <c r="I31" s="248">
        <f t="shared" si="7"/>
        <v>835.90383889394866</v>
      </c>
      <c r="J31" s="248">
        <f t="shared" si="7"/>
        <v>627.14409802135935</v>
      </c>
      <c r="K31" s="248">
        <f t="shared" si="7"/>
        <v>11254.610135772829</v>
      </c>
      <c r="O31" s="358"/>
      <c r="P31" s="359"/>
      <c r="Q31" s="359"/>
      <c r="R31" s="359"/>
      <c r="S31" s="359"/>
      <c r="T31" s="359"/>
      <c r="U31" s="359"/>
    </row>
    <row r="32" spans="1:24" ht="15" x14ac:dyDescent="0.25">
      <c r="A32" s="248" t="s">
        <v>79</v>
      </c>
      <c r="B32" s="250">
        <f t="shared" si="6"/>
        <v>5086</v>
      </c>
      <c r="C32" s="248">
        <f t="shared" si="7"/>
        <v>7430.9413586315377</v>
      </c>
      <c r="D32" s="248">
        <f t="shared" si="7"/>
        <v>638.08816555249689</v>
      </c>
      <c r="E32" s="248">
        <f t="shared" si="7"/>
        <v>1343.524117184428</v>
      </c>
      <c r="F32" s="248">
        <f t="shared" si="7"/>
        <v>567.4536787259143</v>
      </c>
      <c r="G32" s="248">
        <f t="shared" si="7"/>
        <v>1448.2273633503737</v>
      </c>
      <c r="H32" s="248">
        <f t="shared" si="7"/>
        <v>998.30591820684242</v>
      </c>
      <c r="I32" s="248">
        <f t="shared" si="7"/>
        <v>1067.8826936688952</v>
      </c>
      <c r="J32" s="248">
        <f t="shared" si="7"/>
        <v>558.79842115611473</v>
      </c>
      <c r="K32" s="248">
        <f t="shared" si="7"/>
        <v>14053.221716476601</v>
      </c>
      <c r="O32" s="358"/>
      <c r="P32" s="359"/>
      <c r="Q32" s="359"/>
      <c r="R32" s="359"/>
      <c r="S32" s="359"/>
      <c r="T32" s="359"/>
      <c r="U32" s="359"/>
    </row>
    <row r="33" spans="1:21" ht="15" x14ac:dyDescent="0.25">
      <c r="A33" s="248" t="s">
        <v>80</v>
      </c>
      <c r="B33" s="270">
        <f t="shared" si="6"/>
        <v>1396</v>
      </c>
      <c r="C33" s="252">
        <f t="shared" si="7"/>
        <v>8620.6702148997156</v>
      </c>
      <c r="D33" s="252">
        <f t="shared" si="7"/>
        <v>278.32414040114611</v>
      </c>
      <c r="E33" s="252">
        <f t="shared" si="7"/>
        <v>1770.0177578796558</v>
      </c>
      <c r="F33" s="252">
        <f t="shared" si="7"/>
        <v>130.12967048710601</v>
      </c>
      <c r="G33" s="252">
        <f t="shared" si="7"/>
        <v>1881.9284527220627</v>
      </c>
      <c r="H33" s="252">
        <f t="shared" si="7"/>
        <v>993.44090257879657</v>
      </c>
      <c r="I33" s="252">
        <f t="shared" si="7"/>
        <v>542.16672636103146</v>
      </c>
      <c r="J33" s="252">
        <f t="shared" si="7"/>
        <v>163.57226361031519</v>
      </c>
      <c r="K33" s="252">
        <f t="shared" si="7"/>
        <v>14380.250128939828</v>
      </c>
      <c r="O33" s="358"/>
      <c r="P33" s="359"/>
      <c r="Q33" s="359"/>
      <c r="R33" s="359"/>
      <c r="S33" s="359"/>
      <c r="T33" s="359"/>
      <c r="U33" s="359"/>
    </row>
    <row r="34" spans="1:21" ht="15" x14ac:dyDescent="0.25">
      <c r="A34" s="248" t="s">
        <v>219</v>
      </c>
      <c r="B34" s="250">
        <f>SUM(B28:B33)</f>
        <v>95615</v>
      </c>
      <c r="C34" s="248">
        <f t="shared" si="7"/>
        <v>5984.6303406369288</v>
      </c>
      <c r="D34" s="248">
        <f t="shared" si="7"/>
        <v>1162.6620300162108</v>
      </c>
      <c r="E34" s="248">
        <f t="shared" si="7"/>
        <v>569.31566699785606</v>
      </c>
      <c r="F34" s="248">
        <f t="shared" si="7"/>
        <v>562.53457992992719</v>
      </c>
      <c r="G34" s="248">
        <f t="shared" si="7"/>
        <v>940.26124718924882</v>
      </c>
      <c r="H34" s="248">
        <f t="shared" si="7"/>
        <v>525.51109250640593</v>
      </c>
      <c r="I34" s="248">
        <f t="shared" si="7"/>
        <v>537.65795795638769</v>
      </c>
      <c r="J34" s="248">
        <f t="shared" si="7"/>
        <v>716.05409977513989</v>
      </c>
      <c r="K34" s="248">
        <f t="shared" si="7"/>
        <v>10998.627015008105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20375</v>
      </c>
      <c r="C36" s="248">
        <f t="shared" ref="C36:K41" si="8">C12/$B36</f>
        <v>5712.5299067484657</v>
      </c>
      <c r="D36" s="248">
        <f t="shared" si="8"/>
        <v>1200.8629658895704</v>
      </c>
      <c r="E36" s="248">
        <f t="shared" si="8"/>
        <v>422.3423072392639</v>
      </c>
      <c r="F36" s="248">
        <f t="shared" si="8"/>
        <v>638.70070773006137</v>
      </c>
      <c r="G36" s="248">
        <f t="shared" si="8"/>
        <v>1045.9357850306747</v>
      </c>
      <c r="H36" s="248">
        <f t="shared" si="8"/>
        <v>454.14278134969322</v>
      </c>
      <c r="I36" s="248">
        <f t="shared" si="8"/>
        <v>997.32292319018416</v>
      </c>
      <c r="J36" s="248">
        <f t="shared" si="8"/>
        <v>1057.4828667484662</v>
      </c>
      <c r="K36" s="248">
        <f t="shared" si="8"/>
        <v>11529.320243926379</v>
      </c>
      <c r="O36" s="358"/>
      <c r="P36" s="359"/>
      <c r="Q36" s="359"/>
      <c r="R36" s="359"/>
      <c r="S36" s="359"/>
      <c r="T36" s="359"/>
      <c r="U36" s="359"/>
    </row>
    <row r="37" spans="1:21" ht="15" x14ac:dyDescent="0.25">
      <c r="A37" s="248" t="s">
        <v>82</v>
      </c>
      <c r="B37" s="250">
        <f>B13</f>
        <v>7188</v>
      </c>
      <c r="C37" s="248">
        <f t="shared" si="8"/>
        <v>5493.7482345575963</v>
      </c>
      <c r="D37" s="248">
        <f t="shared" si="8"/>
        <v>1086.5389120756815</v>
      </c>
      <c r="E37" s="248">
        <f t="shared" si="8"/>
        <v>592.67355314412907</v>
      </c>
      <c r="F37" s="248">
        <f t="shared" si="8"/>
        <v>746.0588578185866</v>
      </c>
      <c r="G37" s="248">
        <f t="shared" si="8"/>
        <v>1285.3132136894826</v>
      </c>
      <c r="H37" s="248">
        <f t="shared" si="8"/>
        <v>694.262367835281</v>
      </c>
      <c r="I37" s="248">
        <f t="shared" si="8"/>
        <v>1450.9649707846411</v>
      </c>
      <c r="J37" s="248">
        <f t="shared" si="8"/>
        <v>1396.8041221480246</v>
      </c>
      <c r="K37" s="248">
        <f t="shared" si="8"/>
        <v>12746.364232053425</v>
      </c>
      <c r="O37" s="358"/>
      <c r="P37" s="359"/>
      <c r="Q37" s="359"/>
      <c r="R37" s="359"/>
      <c r="S37" s="359"/>
      <c r="T37" s="359"/>
      <c r="U37" s="359"/>
    </row>
    <row r="38" spans="1:21" ht="15" x14ac:dyDescent="0.25">
      <c r="A38" s="248" t="s">
        <v>83</v>
      </c>
      <c r="B38" s="250">
        <f>B14</f>
        <v>4611</v>
      </c>
      <c r="C38" s="248">
        <f t="shared" si="8"/>
        <v>5603.5221708956842</v>
      </c>
      <c r="D38" s="248">
        <f t="shared" si="8"/>
        <v>866.95522446324014</v>
      </c>
      <c r="E38" s="248">
        <f t="shared" si="8"/>
        <v>810.2574278898287</v>
      </c>
      <c r="F38" s="248">
        <f t="shared" si="8"/>
        <v>872.99390153979607</v>
      </c>
      <c r="G38" s="248">
        <f t="shared" si="8"/>
        <v>1526.9345846887877</v>
      </c>
      <c r="H38" s="248">
        <f t="shared" si="8"/>
        <v>1008.3308284536977</v>
      </c>
      <c r="I38" s="248">
        <f t="shared" si="8"/>
        <v>1608.2742290175665</v>
      </c>
      <c r="J38" s="248">
        <f t="shared" si="8"/>
        <v>912.36169377575357</v>
      </c>
      <c r="K38" s="248">
        <f t="shared" si="8"/>
        <v>13209.630060724354</v>
      </c>
      <c r="O38" s="358"/>
      <c r="P38" s="359"/>
      <c r="Q38" s="359"/>
      <c r="R38" s="359"/>
      <c r="S38" s="359"/>
      <c r="T38" s="359"/>
      <c r="U38" s="359"/>
    </row>
    <row r="39" spans="1:21" ht="15" x14ac:dyDescent="0.25">
      <c r="A39" s="248" t="s">
        <v>84</v>
      </c>
      <c r="B39" s="250">
        <f>B15</f>
        <v>4159</v>
      </c>
      <c r="C39" s="248">
        <f t="shared" si="8"/>
        <v>7012.8442822793941</v>
      </c>
      <c r="D39" s="248">
        <f t="shared" si="8"/>
        <v>981.03413801394538</v>
      </c>
      <c r="E39" s="248">
        <f t="shared" si="8"/>
        <v>1327.2337605193557</v>
      </c>
      <c r="F39" s="248">
        <f t="shared" si="8"/>
        <v>975.77472228901172</v>
      </c>
      <c r="G39" s="248">
        <f t="shared" si="8"/>
        <v>2144.7957465736954</v>
      </c>
      <c r="H39" s="248">
        <f t="shared" si="8"/>
        <v>1337.9110411156528</v>
      </c>
      <c r="I39" s="248">
        <f t="shared" si="8"/>
        <v>1584.7245443616255</v>
      </c>
      <c r="J39" s="248">
        <f t="shared" si="8"/>
        <v>1052.0718153402258</v>
      </c>
      <c r="K39" s="248">
        <f t="shared" si="8"/>
        <v>16416.390050492908</v>
      </c>
      <c r="O39" s="358"/>
      <c r="P39" s="359"/>
      <c r="Q39" s="359"/>
      <c r="R39" s="359"/>
      <c r="S39" s="359"/>
      <c r="T39" s="359"/>
      <c r="U39" s="359"/>
    </row>
    <row r="40" spans="1:21" ht="15" x14ac:dyDescent="0.25">
      <c r="A40" s="248" t="s">
        <v>85</v>
      </c>
      <c r="B40" s="270">
        <f>B16</f>
        <v>1795</v>
      </c>
      <c r="C40" s="252">
        <f t="shared" si="8"/>
        <v>9314.956016713093</v>
      </c>
      <c r="D40" s="252">
        <f t="shared" si="8"/>
        <v>909.93261838440128</v>
      </c>
      <c r="E40" s="252">
        <f t="shared" si="8"/>
        <v>2968.6200724233981</v>
      </c>
      <c r="F40" s="252">
        <f t="shared" si="8"/>
        <v>741.48301949860729</v>
      </c>
      <c r="G40" s="252">
        <f t="shared" si="8"/>
        <v>3579.9671587743719</v>
      </c>
      <c r="H40" s="252">
        <f t="shared" si="8"/>
        <v>2129.2465292479114</v>
      </c>
      <c r="I40" s="252">
        <f t="shared" si="8"/>
        <v>2494.0014540389971</v>
      </c>
      <c r="J40" s="252">
        <f t="shared" si="8"/>
        <v>1089.3510584958217</v>
      </c>
      <c r="K40" s="252">
        <f t="shared" si="8"/>
        <v>23227.557927576599</v>
      </c>
      <c r="O40" s="358"/>
      <c r="P40" s="359"/>
      <c r="Q40" s="359"/>
      <c r="R40" s="359"/>
      <c r="S40" s="359"/>
      <c r="T40" s="359"/>
      <c r="U40" s="359"/>
    </row>
    <row r="41" spans="1:21" ht="15" x14ac:dyDescent="0.25">
      <c r="A41" s="248" t="s">
        <v>220</v>
      </c>
      <c r="B41" s="250">
        <f>SUM(B36:B40)</f>
        <v>38128</v>
      </c>
      <c r="C41" s="248">
        <f t="shared" si="8"/>
        <v>5969.535913501888</v>
      </c>
      <c r="D41" s="248">
        <f t="shared" si="8"/>
        <v>1101.2538082249264</v>
      </c>
      <c r="E41" s="248">
        <f t="shared" si="8"/>
        <v>719.94589933906843</v>
      </c>
      <c r="F41" s="248">
        <f t="shared" si="8"/>
        <v>728.88118862778015</v>
      </c>
      <c r="G41" s="248">
        <f t="shared" si="8"/>
        <v>1388.3947474297102</v>
      </c>
      <c r="H41" s="248">
        <f t="shared" si="8"/>
        <v>741.69376993285766</v>
      </c>
      <c r="I41" s="248">
        <f t="shared" si="8"/>
        <v>1291.2648245383971</v>
      </c>
      <c r="J41" s="248">
        <f t="shared" si="8"/>
        <v>1104.8125535039865</v>
      </c>
      <c r="K41" s="248">
        <f t="shared" si="8"/>
        <v>13045.782705098616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10743</v>
      </c>
      <c r="C43" s="248">
        <f t="shared" ref="C43:K45" si="9">C19/$B43</f>
        <v>5878.9835306711329</v>
      </c>
      <c r="D43" s="248">
        <f t="shared" si="9"/>
        <v>633.27117099506665</v>
      </c>
      <c r="E43" s="248">
        <f t="shared" si="9"/>
        <v>592.11608303081073</v>
      </c>
      <c r="F43" s="248">
        <f t="shared" si="9"/>
        <v>661.72110025132633</v>
      </c>
      <c r="G43" s="248">
        <f t="shared" si="9"/>
        <v>1044.1312594247418</v>
      </c>
      <c r="H43" s="248">
        <f t="shared" si="9"/>
        <v>656.48684911104897</v>
      </c>
      <c r="I43" s="248">
        <f t="shared" si="9"/>
        <v>814.00747091129108</v>
      </c>
      <c r="J43" s="248">
        <f t="shared" si="9"/>
        <v>715.09194638369161</v>
      </c>
      <c r="K43" s="248">
        <f t="shared" si="9"/>
        <v>10995.809410779111</v>
      </c>
    </row>
    <row r="44" spans="1:21" x14ac:dyDescent="0.2">
      <c r="A44" s="248" t="s">
        <v>87</v>
      </c>
      <c r="B44" s="270">
        <f>B20</f>
        <v>7735</v>
      </c>
      <c r="C44" s="252">
        <f t="shared" si="9"/>
        <v>7727.0798901098906</v>
      </c>
      <c r="D44" s="252">
        <f t="shared" si="9"/>
        <v>618.66037879767293</v>
      </c>
      <c r="E44" s="252">
        <f t="shared" si="9"/>
        <v>1533.5040245636719</v>
      </c>
      <c r="F44" s="252">
        <f t="shared" si="9"/>
        <v>628.00244602456371</v>
      </c>
      <c r="G44" s="252">
        <f t="shared" si="9"/>
        <v>2029.9681900452488</v>
      </c>
      <c r="H44" s="252">
        <f t="shared" si="9"/>
        <v>1177.9907692307693</v>
      </c>
      <c r="I44" s="252">
        <f t="shared" si="9"/>
        <v>1467.3284744667096</v>
      </c>
      <c r="J44" s="252">
        <f t="shared" si="9"/>
        <v>882.53137685843581</v>
      </c>
      <c r="K44" s="252">
        <f t="shared" si="9"/>
        <v>16065.065550096964</v>
      </c>
    </row>
    <row r="45" spans="1:21" x14ac:dyDescent="0.2">
      <c r="A45" s="248" t="s">
        <v>221</v>
      </c>
      <c r="B45" s="250">
        <f>SUM(B43:B44)</f>
        <v>18478</v>
      </c>
      <c r="C45" s="248">
        <f t="shared" si="9"/>
        <v>6652.6075884836009</v>
      </c>
      <c r="D45" s="248">
        <f t="shared" si="9"/>
        <v>627.15500703539362</v>
      </c>
      <c r="E45" s="248">
        <f t="shared" si="9"/>
        <v>986.18663870548767</v>
      </c>
      <c r="F45" s="248">
        <f t="shared" si="9"/>
        <v>647.60627232384456</v>
      </c>
      <c r="G45" s="248">
        <f t="shared" si="9"/>
        <v>1456.8084246130534</v>
      </c>
      <c r="H45" s="248">
        <f t="shared" si="9"/>
        <v>874.79147202078138</v>
      </c>
      <c r="I45" s="248">
        <f t="shared" si="9"/>
        <v>1087.4915039506438</v>
      </c>
      <c r="J45" s="248">
        <f t="shared" si="9"/>
        <v>785.18308150232713</v>
      </c>
      <c r="K45" s="248">
        <f t="shared" si="9"/>
        <v>13117.829988635136</v>
      </c>
    </row>
    <row r="46" spans="1:21" x14ac:dyDescent="0.2">
      <c r="A46" s="248"/>
      <c r="B46" s="250"/>
      <c r="C46" s="248"/>
      <c r="D46" s="248"/>
      <c r="E46" s="248"/>
      <c r="F46" s="248"/>
      <c r="G46" s="248"/>
      <c r="H46" s="248"/>
      <c r="I46" s="248"/>
      <c r="J46" s="248"/>
      <c r="K46" s="248"/>
    </row>
    <row r="47" spans="1:21" ht="13.5" thickBot="1" x14ac:dyDescent="0.25">
      <c r="A47" s="248" t="s">
        <v>222</v>
      </c>
      <c r="B47" s="272">
        <f>B45+B41+B34</f>
        <v>152221</v>
      </c>
      <c r="C47" s="272">
        <f t="shared" ref="C47:K47" si="10">C23/$B47</f>
        <v>6061.9348076152428</v>
      </c>
      <c r="D47" s="272">
        <f t="shared" si="10"/>
        <v>1082.2758057035496</v>
      </c>
      <c r="E47" s="272">
        <f t="shared" si="10"/>
        <v>657.64888852392255</v>
      </c>
      <c r="F47" s="272">
        <f t="shared" si="10"/>
        <v>614.52752589984289</v>
      </c>
      <c r="G47" s="272">
        <f t="shared" si="10"/>
        <v>1115.2120939292215</v>
      </c>
      <c r="H47" s="272">
        <f t="shared" si="10"/>
        <v>622.05897996991212</v>
      </c>
      <c r="I47" s="272">
        <f t="shared" si="10"/>
        <v>793.16374803739313</v>
      </c>
      <c r="J47" s="272">
        <f t="shared" si="10"/>
        <v>821.82102843891448</v>
      </c>
      <c r="K47" s="272">
        <f t="shared" si="10"/>
        <v>11768.642878118</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41164</v>
      </c>
      <c r="C52" s="254">
        <f t="shared" ref="C52:K58" si="13">C28/$K28</f>
        <v>0.55289610905551168</v>
      </c>
      <c r="D52" s="254">
        <f t="shared" si="13"/>
        <v>0.12747833397637376</v>
      </c>
      <c r="E52" s="254">
        <f t="shared" si="13"/>
        <v>3.3746395929115186E-2</v>
      </c>
      <c r="F52" s="254">
        <f t="shared" si="13"/>
        <v>5.2972390479607973E-2</v>
      </c>
      <c r="G52" s="254">
        <f t="shared" si="13"/>
        <v>7.4242805552782162E-2</v>
      </c>
      <c r="H52" s="254">
        <f t="shared" si="13"/>
        <v>4.244838542441505E-2</v>
      </c>
      <c r="I52" s="254">
        <f t="shared" si="13"/>
        <v>3.2215492220621519E-2</v>
      </c>
      <c r="J52" s="254">
        <f t="shared" si="13"/>
        <v>8.4000087361572592E-2</v>
      </c>
      <c r="K52" s="254">
        <f t="shared" si="13"/>
        <v>1</v>
      </c>
    </row>
    <row r="53" spans="1:11" x14ac:dyDescent="0.2">
      <c r="A53" s="248" t="s">
        <v>76</v>
      </c>
      <c r="B53" s="250">
        <f t="shared" si="12"/>
        <v>20520</v>
      </c>
      <c r="C53" s="254">
        <f t="shared" si="13"/>
        <v>0.52513230876123029</v>
      </c>
      <c r="D53" s="254">
        <f t="shared" si="13"/>
        <v>0.13375133197151226</v>
      </c>
      <c r="E53" s="254">
        <f t="shared" si="13"/>
        <v>4.2718576595439511E-2</v>
      </c>
      <c r="F53" s="254">
        <f t="shared" si="13"/>
        <v>5.5665964874371206E-2</v>
      </c>
      <c r="G53" s="254">
        <f t="shared" si="13"/>
        <v>8.6669852485689425E-2</v>
      </c>
      <c r="H53" s="254">
        <f t="shared" si="13"/>
        <v>4.4979695234533386E-2</v>
      </c>
      <c r="I53" s="254">
        <f t="shared" si="13"/>
        <v>4.996465417141157E-2</v>
      </c>
      <c r="J53" s="254">
        <f t="shared" si="13"/>
        <v>6.1117615905812342E-2</v>
      </c>
      <c r="K53" s="254">
        <f t="shared" si="13"/>
        <v>1</v>
      </c>
    </row>
    <row r="54" spans="1:11" x14ac:dyDescent="0.2">
      <c r="A54" s="248" t="s">
        <v>77</v>
      </c>
      <c r="B54" s="250">
        <f t="shared" si="12"/>
        <v>15370</v>
      </c>
      <c r="C54" s="254">
        <f t="shared" si="13"/>
        <v>0.55267162245579127</v>
      </c>
      <c r="D54" s="254">
        <f t="shared" si="13"/>
        <v>8.4578042654428157E-2</v>
      </c>
      <c r="E54" s="254">
        <f t="shared" si="13"/>
        <v>6.129957487579013E-2</v>
      </c>
      <c r="F54" s="254">
        <f t="shared" si="13"/>
        <v>5.6916397136505877E-2</v>
      </c>
      <c r="G54" s="254">
        <f t="shared" si="13"/>
        <v>8.9546355224584914E-2</v>
      </c>
      <c r="H54" s="254">
        <f t="shared" si="13"/>
        <v>4.8667050132550682E-2</v>
      </c>
      <c r="I54" s="254">
        <f t="shared" si="13"/>
        <v>5.9213025721414521E-2</v>
      </c>
      <c r="J54" s="254">
        <f t="shared" si="13"/>
        <v>4.7107931798934341E-2</v>
      </c>
      <c r="K54" s="254">
        <f t="shared" si="13"/>
        <v>1</v>
      </c>
    </row>
    <row r="55" spans="1:11" x14ac:dyDescent="0.2">
      <c r="A55" s="248" t="s">
        <v>78</v>
      </c>
      <c r="B55" s="250">
        <f t="shared" si="12"/>
        <v>12079</v>
      </c>
      <c r="C55" s="254">
        <f t="shared" si="13"/>
        <v>0.53686530614071692</v>
      </c>
      <c r="D55" s="254">
        <f t="shared" si="13"/>
        <v>6.1618913263027666E-2</v>
      </c>
      <c r="E55" s="254">
        <f t="shared" si="13"/>
        <v>7.8097543935351524E-2</v>
      </c>
      <c r="F55" s="254">
        <f t="shared" si="13"/>
        <v>4.2571800785117866E-2</v>
      </c>
      <c r="G55" s="254">
        <f t="shared" si="13"/>
        <v>9.8086510555494208E-2</v>
      </c>
      <c r="H55" s="254">
        <f t="shared" si="13"/>
        <v>5.2764490625934565E-2</v>
      </c>
      <c r="I55" s="254">
        <f t="shared" si="13"/>
        <v>7.427212749351704E-2</v>
      </c>
      <c r="J55" s="254">
        <f t="shared" si="13"/>
        <v>5.5723307200840212E-2</v>
      </c>
      <c r="K55" s="254">
        <f t="shared" si="13"/>
        <v>1</v>
      </c>
    </row>
    <row r="56" spans="1:11" x14ac:dyDescent="0.2">
      <c r="A56" s="248" t="s">
        <v>79</v>
      </c>
      <c r="B56" s="250">
        <f t="shared" si="12"/>
        <v>5086</v>
      </c>
      <c r="C56" s="254">
        <f t="shared" si="13"/>
        <v>0.52877137417672582</v>
      </c>
      <c r="D56" s="254">
        <f t="shared" si="13"/>
        <v>4.5405116237821459E-2</v>
      </c>
      <c r="E56" s="254">
        <f t="shared" si="13"/>
        <v>9.5602570306652354E-2</v>
      </c>
      <c r="F56" s="254">
        <f t="shared" si="13"/>
        <v>4.0378903156463204E-2</v>
      </c>
      <c r="G56" s="254">
        <f t="shared" si="13"/>
        <v>0.10305305022352346</v>
      </c>
      <c r="H56" s="254">
        <f t="shared" si="13"/>
        <v>7.1037512845640638E-2</v>
      </c>
      <c r="I56" s="254">
        <f t="shared" si="13"/>
        <v>7.5988461237814497E-2</v>
      </c>
      <c r="J56" s="254">
        <f t="shared" si="13"/>
        <v>3.9763011815358712E-2</v>
      </c>
      <c r="K56" s="254">
        <f t="shared" si="13"/>
        <v>1</v>
      </c>
    </row>
    <row r="57" spans="1:11" x14ac:dyDescent="0.2">
      <c r="A57" s="248" t="s">
        <v>80</v>
      </c>
      <c r="B57" s="270">
        <f t="shared" si="12"/>
        <v>1396</v>
      </c>
      <c r="C57" s="255">
        <f t="shared" si="13"/>
        <v>0.59947985171348805</v>
      </c>
      <c r="D57" s="255">
        <f t="shared" si="13"/>
        <v>1.9354610518284868E-2</v>
      </c>
      <c r="E57" s="255">
        <f t="shared" si="13"/>
        <v>0.12308671560013741</v>
      </c>
      <c r="F57" s="255">
        <f t="shared" si="13"/>
        <v>9.049193812367972E-3</v>
      </c>
      <c r="G57" s="255">
        <f t="shared" si="13"/>
        <v>0.13086896513258398</v>
      </c>
      <c r="H57" s="255">
        <f t="shared" si="13"/>
        <v>6.9083701164524683E-2</v>
      </c>
      <c r="I57" s="255">
        <f t="shared" si="13"/>
        <v>3.7702176352964613E-2</v>
      </c>
      <c r="J57" s="255">
        <f t="shared" si="13"/>
        <v>1.1374785705648531E-2</v>
      </c>
      <c r="K57" s="255">
        <f t="shared" si="13"/>
        <v>1</v>
      </c>
    </row>
    <row r="58" spans="1:11" x14ac:dyDescent="0.2">
      <c r="A58" s="248" t="s">
        <v>219</v>
      </c>
      <c r="B58" s="250">
        <f>SUM(B52:B57)</f>
        <v>95615</v>
      </c>
      <c r="C58" s="254">
        <f t="shared" si="13"/>
        <v>0.54412521967247729</v>
      </c>
      <c r="D58" s="254">
        <f t="shared" si="13"/>
        <v>0.10570974253692828</v>
      </c>
      <c r="E58" s="254">
        <f t="shared" si="13"/>
        <v>5.1762430548922156E-2</v>
      </c>
      <c r="F58" s="254">
        <f t="shared" si="13"/>
        <v>5.1145891133713713E-2</v>
      </c>
      <c r="G58" s="254">
        <f t="shared" si="13"/>
        <v>8.5488965659642924E-2</v>
      </c>
      <c r="H58" s="254">
        <f t="shared" si="13"/>
        <v>4.7779699392417177E-2</v>
      </c>
      <c r="I58" s="254">
        <f t="shared" si="13"/>
        <v>4.8884097735356423E-2</v>
      </c>
      <c r="J58" s="254">
        <f t="shared" si="13"/>
        <v>6.5103953320542002E-2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20375</v>
      </c>
      <c r="C60" s="254">
        <f t="shared" ref="C60:K65" si="14">C36/$K36</f>
        <v>0.49547846584952088</v>
      </c>
      <c r="D60" s="254">
        <f t="shared" si="14"/>
        <v>0.10415730853882582</v>
      </c>
      <c r="E60" s="254">
        <f t="shared" si="14"/>
        <v>3.6632021515904452E-2</v>
      </c>
      <c r="F60" s="254">
        <f t="shared" si="14"/>
        <v>5.5397950114754381E-2</v>
      </c>
      <c r="G60" s="254">
        <f t="shared" si="14"/>
        <v>9.0719640265146714E-2</v>
      </c>
      <c r="H60" s="254">
        <f t="shared" si="14"/>
        <v>3.939024779790766E-2</v>
      </c>
      <c r="I60" s="254">
        <f t="shared" si="14"/>
        <v>8.6503185104566047E-2</v>
      </c>
      <c r="J60" s="254">
        <f t="shared" si="14"/>
        <v>9.1721180813374145E-2</v>
      </c>
      <c r="K60" s="254">
        <f t="shared" si="14"/>
        <v>1</v>
      </c>
    </row>
    <row r="61" spans="1:11" x14ac:dyDescent="0.2">
      <c r="A61" s="248" t="s">
        <v>82</v>
      </c>
      <c r="B61" s="250">
        <f>B37</f>
        <v>7188</v>
      </c>
      <c r="C61" s="254">
        <f t="shared" si="14"/>
        <v>0.43100511914938111</v>
      </c>
      <c r="D61" s="254">
        <f t="shared" si="14"/>
        <v>8.5243045961557407E-2</v>
      </c>
      <c r="E61" s="254">
        <f t="shared" si="14"/>
        <v>4.6497459381689893E-2</v>
      </c>
      <c r="F61" s="254">
        <f t="shared" si="14"/>
        <v>5.8531110851395882E-2</v>
      </c>
      <c r="G61" s="254">
        <f t="shared" si="14"/>
        <v>0.10083763419040631</v>
      </c>
      <c r="H61" s="254">
        <f t="shared" si="14"/>
        <v>5.4467482271486609E-2</v>
      </c>
      <c r="I61" s="254">
        <f t="shared" si="14"/>
        <v>0.11383363478158605</v>
      </c>
      <c r="J61" s="254">
        <f t="shared" si="14"/>
        <v>0.10958451341249653</v>
      </c>
      <c r="K61" s="254">
        <f t="shared" si="14"/>
        <v>1</v>
      </c>
    </row>
    <row r="62" spans="1:11" x14ac:dyDescent="0.2">
      <c r="A62" s="248" t="s">
        <v>83</v>
      </c>
      <c r="B62" s="250">
        <f>B38</f>
        <v>4611</v>
      </c>
      <c r="C62" s="254">
        <f t="shared" si="14"/>
        <v>0.42419978039781786</v>
      </c>
      <c r="D62" s="254">
        <f t="shared" si="14"/>
        <v>6.5630545327754655E-2</v>
      </c>
      <c r="E62" s="254">
        <f t="shared" si="14"/>
        <v>6.1338389051403763E-2</v>
      </c>
      <c r="F62" s="254">
        <f t="shared" si="14"/>
        <v>6.6087687355865676E-2</v>
      </c>
      <c r="G62" s="254">
        <f t="shared" si="14"/>
        <v>0.11559253193840448</v>
      </c>
      <c r="H62" s="254">
        <f t="shared" si="14"/>
        <v>7.6333010373373436E-2</v>
      </c>
      <c r="I62" s="254">
        <f t="shared" si="14"/>
        <v>0.12175013392686762</v>
      </c>
      <c r="J62" s="254">
        <f t="shared" si="14"/>
        <v>6.906792162851258E-2</v>
      </c>
      <c r="K62" s="254">
        <f t="shared" si="14"/>
        <v>1</v>
      </c>
    </row>
    <row r="63" spans="1:11" x14ac:dyDescent="0.2">
      <c r="A63" s="248" t="s">
        <v>84</v>
      </c>
      <c r="B63" s="250">
        <f>B39</f>
        <v>4159</v>
      </c>
      <c r="C63" s="254">
        <f t="shared" si="14"/>
        <v>0.42718552987042552</v>
      </c>
      <c r="D63" s="254">
        <f t="shared" si="14"/>
        <v>5.9759431580056144E-2</v>
      </c>
      <c r="E63" s="254">
        <f t="shared" si="14"/>
        <v>8.0848088796446754E-2</v>
      </c>
      <c r="F63" s="254">
        <f t="shared" si="14"/>
        <v>5.9439055680801989E-2</v>
      </c>
      <c r="G63" s="254">
        <f t="shared" si="14"/>
        <v>0.13064965805373863</v>
      </c>
      <c r="H63" s="254">
        <f t="shared" si="14"/>
        <v>8.1498492482242252E-2</v>
      </c>
      <c r="I63" s="254">
        <f t="shared" si="14"/>
        <v>9.6533070881441654E-2</v>
      </c>
      <c r="J63" s="254">
        <f t="shared" si="14"/>
        <v>6.408667265484698E-2</v>
      </c>
      <c r="K63" s="254">
        <f t="shared" si="14"/>
        <v>1</v>
      </c>
    </row>
    <row r="64" spans="1:11" x14ac:dyDescent="0.2">
      <c r="A64" s="248" t="s">
        <v>85</v>
      </c>
      <c r="B64" s="270">
        <f>B40</f>
        <v>1795</v>
      </c>
      <c r="C64" s="255">
        <f t="shared" si="14"/>
        <v>0.40103036426631999</v>
      </c>
      <c r="D64" s="255">
        <f t="shared" si="14"/>
        <v>3.9174700208328674E-2</v>
      </c>
      <c r="E64" s="255">
        <f t="shared" si="14"/>
        <v>0.12780594850649127</v>
      </c>
      <c r="F64" s="255">
        <f t="shared" si="14"/>
        <v>3.1922556034971364E-2</v>
      </c>
      <c r="G64" s="255">
        <f t="shared" si="14"/>
        <v>0.15412585214238581</v>
      </c>
      <c r="H64" s="255">
        <f t="shared" si="14"/>
        <v>9.1668979403124976E-2</v>
      </c>
      <c r="I64" s="255">
        <f t="shared" si="14"/>
        <v>0.10737252111544744</v>
      </c>
      <c r="J64" s="255">
        <f t="shared" si="14"/>
        <v>4.6899078322930568E-2</v>
      </c>
      <c r="K64" s="255">
        <f t="shared" si="14"/>
        <v>1</v>
      </c>
    </row>
    <row r="65" spans="1:11" x14ac:dyDescent="0.2">
      <c r="A65" s="248" t="s">
        <v>220</v>
      </c>
      <c r="B65" s="250">
        <f>SUM(B60:B64)</f>
        <v>38128</v>
      </c>
      <c r="C65" s="254">
        <f t="shared" si="14"/>
        <v>0.45758357688794288</v>
      </c>
      <c r="D65" s="254">
        <f t="shared" si="14"/>
        <v>8.4414544770435973E-2</v>
      </c>
      <c r="E65" s="254">
        <f t="shared" si="14"/>
        <v>5.5186102330042314E-2</v>
      </c>
      <c r="F65" s="254">
        <f t="shared" si="14"/>
        <v>5.5871020168296627E-2</v>
      </c>
      <c r="G65" s="254">
        <f t="shared" si="14"/>
        <v>0.10642479480262161</v>
      </c>
      <c r="H65" s="254">
        <f t="shared" si="14"/>
        <v>5.6853144552452592E-2</v>
      </c>
      <c r="I65" s="254">
        <f t="shared" si="14"/>
        <v>9.8979482774440103E-2</v>
      </c>
      <c r="J65" s="254">
        <f t="shared" si="14"/>
        <v>8.4687333713767771E-2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10743</v>
      </c>
      <c r="C67" s="254">
        <f t="shared" ref="C67:K69" si="15">C43/$K43</f>
        <v>0.53465673249192625</v>
      </c>
      <c r="D67" s="254">
        <f t="shared" si="15"/>
        <v>5.7592046873263879E-2</v>
      </c>
      <c r="E67" s="254">
        <f t="shared" si="15"/>
        <v>5.3849249374071879E-2</v>
      </c>
      <c r="F67" s="254">
        <f t="shared" si="15"/>
        <v>6.0179389759397427E-2</v>
      </c>
      <c r="G67" s="254">
        <f t="shared" si="15"/>
        <v>9.4957198730744416E-2</v>
      </c>
      <c r="H67" s="254">
        <f t="shared" si="15"/>
        <v>5.9703367399902341E-2</v>
      </c>
      <c r="I67" s="254">
        <f t="shared" si="15"/>
        <v>7.4028881413070471E-2</v>
      </c>
      <c r="J67" s="254">
        <f t="shared" si="15"/>
        <v>6.5033133957623182E-2</v>
      </c>
      <c r="K67" s="254">
        <f t="shared" si="15"/>
        <v>1</v>
      </c>
    </row>
    <row r="68" spans="1:11" x14ac:dyDescent="0.2">
      <c r="A68" s="248" t="s">
        <v>87</v>
      </c>
      <c r="B68" s="270">
        <f>B44</f>
        <v>7735</v>
      </c>
      <c r="C68" s="255">
        <f t="shared" si="15"/>
        <v>0.48098651487066307</v>
      </c>
      <c r="D68" s="255">
        <f t="shared" si="15"/>
        <v>3.8509670369439537E-2</v>
      </c>
      <c r="E68" s="255">
        <f t="shared" si="15"/>
        <v>9.545582119049717E-2</v>
      </c>
      <c r="F68" s="255">
        <f t="shared" si="15"/>
        <v>3.9091184786405886E-2</v>
      </c>
      <c r="G68" s="255">
        <f t="shared" si="15"/>
        <v>0.12635916011142553</v>
      </c>
      <c r="H68" s="255">
        <f t="shared" si="15"/>
        <v>7.3326234839026797E-2</v>
      </c>
      <c r="I68" s="255">
        <f t="shared" si="15"/>
        <v>9.1336600519370634E-2</v>
      </c>
      <c r="J68" s="255">
        <f t="shared" si="15"/>
        <v>5.4934813313171266E-2</v>
      </c>
      <c r="K68" s="255">
        <f t="shared" si="15"/>
        <v>1</v>
      </c>
    </row>
    <row r="69" spans="1:11" x14ac:dyDescent="0.2">
      <c r="A69" s="248" t="s">
        <v>221</v>
      </c>
      <c r="B69" s="250">
        <f>SUM(B67:B68)</f>
        <v>18478</v>
      </c>
      <c r="C69" s="254">
        <f t="shared" si="15"/>
        <v>0.5071423851541913</v>
      </c>
      <c r="D69" s="254">
        <f t="shared" si="15"/>
        <v>4.7809356240989587E-2</v>
      </c>
      <c r="E69" s="254">
        <f t="shared" si="15"/>
        <v>7.5179098948521816E-2</v>
      </c>
      <c r="F69" s="254">
        <f t="shared" si="15"/>
        <v>4.9368399566461045E-2</v>
      </c>
      <c r="G69" s="254">
        <f t="shared" si="15"/>
        <v>0.11105559577118967</v>
      </c>
      <c r="H69" s="254">
        <f t="shared" si="15"/>
        <v>6.6687209148058216E-2</v>
      </c>
      <c r="I69" s="254">
        <f t="shared" si="15"/>
        <v>8.2901783670989132E-2</v>
      </c>
      <c r="J69" s="254">
        <f t="shared" si="15"/>
        <v>5.9856171499598973E-2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152221</v>
      </c>
      <c r="C71" s="256">
        <f t="shared" ref="C71:K71" si="16">C47/$K47</f>
        <v>0.5150920858416469</v>
      </c>
      <c r="D71" s="256">
        <f t="shared" si="16"/>
        <v>9.1962668670648229E-2</v>
      </c>
      <c r="E71" s="256">
        <f t="shared" si="16"/>
        <v>5.5881455095108758E-2</v>
      </c>
      <c r="F71" s="256">
        <f t="shared" si="16"/>
        <v>5.221736544002565E-2</v>
      </c>
      <c r="G71" s="256">
        <f t="shared" si="16"/>
        <v>9.4761316617295657E-2</v>
      </c>
      <c r="H71" s="256">
        <f t="shared" si="16"/>
        <v>5.285732487698612E-2</v>
      </c>
      <c r="I71" s="256">
        <f t="shared" si="16"/>
        <v>6.7396364750957005E-2</v>
      </c>
      <c r="J71" s="256">
        <f t="shared" si="16"/>
        <v>6.983141870733163E-2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75"/>
  <sheetViews>
    <sheetView zoomScaleNormal="100" workbookViewId="0">
      <selection activeCell="N5" sqref="N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1342</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40904</v>
      </c>
      <c r="C4" s="250">
        <v>230549495.57999998</v>
      </c>
      <c r="D4" s="250">
        <v>52531093.090000011</v>
      </c>
      <c r="E4" s="250">
        <v>14681211.699999997</v>
      </c>
      <c r="F4" s="250">
        <v>22043006.350000001</v>
      </c>
      <c r="G4" s="250">
        <v>31533094.270000003</v>
      </c>
      <c r="H4" s="250">
        <v>17604224.199999999</v>
      </c>
      <c r="I4" s="250">
        <v>13891884.090000002</v>
      </c>
      <c r="J4" s="250">
        <v>19108809.57</v>
      </c>
      <c r="K4" s="250">
        <f t="shared" ref="K4:K9" si="0">SUM(C4:J4)</f>
        <v>401942818.84999996</v>
      </c>
      <c r="N4" s="250"/>
      <c r="O4" s="378"/>
      <c r="P4" s="379"/>
      <c r="Q4" s="379"/>
      <c r="R4" s="379"/>
      <c r="S4" s="379"/>
      <c r="T4" s="379"/>
      <c r="U4" s="379"/>
      <c r="V4" s="379"/>
      <c r="W4" s="379"/>
      <c r="X4" s="379"/>
    </row>
    <row r="5" spans="1:24" ht="15" x14ac:dyDescent="0.25">
      <c r="A5" s="268" t="s">
        <v>76</v>
      </c>
      <c r="B5" s="250">
        <v>20549</v>
      </c>
      <c r="C5" s="250">
        <v>117332816.09</v>
      </c>
      <c r="D5" s="250">
        <v>27553389.300000001</v>
      </c>
      <c r="E5" s="250">
        <v>9699574.8300000001</v>
      </c>
      <c r="F5" s="250">
        <v>12600333.93</v>
      </c>
      <c r="G5" s="250">
        <v>18566132.630000003</v>
      </c>
      <c r="H5" s="250">
        <v>9461105</v>
      </c>
      <c r="I5" s="250">
        <v>11026882.089999998</v>
      </c>
      <c r="J5" s="250">
        <v>14961700.82</v>
      </c>
      <c r="K5" s="250">
        <f t="shared" si="0"/>
        <v>221201934.69000003</v>
      </c>
      <c r="N5" s="250"/>
      <c r="O5" s="378"/>
      <c r="P5" s="379"/>
      <c r="Q5" s="379"/>
      <c r="R5" s="379"/>
      <c r="S5" s="379"/>
      <c r="T5" s="379"/>
      <c r="U5" s="379"/>
      <c r="V5" s="379"/>
      <c r="W5" s="379"/>
      <c r="X5" s="379"/>
    </row>
    <row r="6" spans="1:24" ht="15" x14ac:dyDescent="0.25">
      <c r="A6" s="268" t="s">
        <v>77</v>
      </c>
      <c r="B6" s="250">
        <v>15272</v>
      </c>
      <c r="C6" s="250">
        <v>90956715.769999996</v>
      </c>
      <c r="D6" s="250">
        <v>14537504.229999999</v>
      </c>
      <c r="E6" s="250">
        <v>10265266.17</v>
      </c>
      <c r="F6" s="250">
        <v>9420588.8599999957</v>
      </c>
      <c r="G6" s="250">
        <v>15367597.369999999</v>
      </c>
      <c r="H6" s="250">
        <v>7082532.3599999994</v>
      </c>
      <c r="I6" s="250">
        <v>9575349.75</v>
      </c>
      <c r="J6" s="250">
        <v>11530247.840000002</v>
      </c>
      <c r="K6" s="250">
        <f t="shared" si="0"/>
        <v>168735802.34999999</v>
      </c>
      <c r="N6" s="250"/>
      <c r="O6" s="378"/>
      <c r="P6" s="379"/>
      <c r="Q6" s="379"/>
      <c r="R6" s="379"/>
      <c r="S6" s="379"/>
      <c r="T6" s="379"/>
      <c r="U6" s="379"/>
      <c r="V6" s="379"/>
      <c r="W6" s="379"/>
      <c r="X6" s="379"/>
    </row>
    <row r="7" spans="1:24" ht="15" x14ac:dyDescent="0.25">
      <c r="A7" s="268" t="s">
        <v>78</v>
      </c>
      <c r="B7" s="250">
        <v>12245</v>
      </c>
      <c r="C7" s="250">
        <v>74235900.909999982</v>
      </c>
      <c r="D7" s="250">
        <v>8671657.4900000002</v>
      </c>
      <c r="E7" s="250">
        <v>11353723.369999999</v>
      </c>
      <c r="F7" s="250">
        <v>5727169.620000001</v>
      </c>
      <c r="G7" s="250">
        <v>14022892.789999997</v>
      </c>
      <c r="H7" s="250">
        <v>7787531.370000002</v>
      </c>
      <c r="I7" s="250">
        <v>10124590.570000002</v>
      </c>
      <c r="J7" s="250">
        <v>7226994.4400000004</v>
      </c>
      <c r="K7" s="250">
        <f t="shared" si="0"/>
        <v>139150460.56</v>
      </c>
      <c r="N7" s="250"/>
      <c r="O7" s="378"/>
      <c r="P7" s="379"/>
      <c r="Q7" s="379"/>
      <c r="R7" s="379"/>
      <c r="S7" s="379"/>
      <c r="T7" s="379"/>
      <c r="U7" s="379"/>
      <c r="V7" s="379"/>
      <c r="W7" s="379"/>
      <c r="X7" s="379"/>
    </row>
    <row r="8" spans="1:24" ht="15" x14ac:dyDescent="0.25">
      <c r="A8" s="268" t="s">
        <v>79</v>
      </c>
      <c r="B8" s="250">
        <v>4891</v>
      </c>
      <c r="C8" s="250">
        <v>32761323.77</v>
      </c>
      <c r="D8" s="250">
        <v>2500338.5599999991</v>
      </c>
      <c r="E8" s="250">
        <v>6199585.6499999985</v>
      </c>
      <c r="F8" s="250">
        <v>2562395.4499999997</v>
      </c>
      <c r="G8" s="250">
        <v>6974676.4099999992</v>
      </c>
      <c r="H8" s="250">
        <v>4469409.8</v>
      </c>
      <c r="I8" s="250">
        <v>5104843.3400000017</v>
      </c>
      <c r="J8" s="250">
        <v>2973820.31</v>
      </c>
      <c r="K8" s="250">
        <f t="shared" si="0"/>
        <v>63546393.289999999</v>
      </c>
      <c r="N8" s="250"/>
      <c r="O8" s="378"/>
      <c r="P8" s="379"/>
      <c r="Q8" s="379"/>
      <c r="R8" s="379"/>
      <c r="S8" s="379"/>
      <c r="T8" s="379"/>
      <c r="U8" s="379"/>
      <c r="V8" s="379"/>
      <c r="W8" s="379"/>
      <c r="X8" s="379"/>
    </row>
    <row r="9" spans="1:24" ht="15" x14ac:dyDescent="0.25">
      <c r="A9" s="268" t="s">
        <v>80</v>
      </c>
      <c r="B9" s="270">
        <v>1519</v>
      </c>
      <c r="C9" s="270">
        <v>14320888.529999999</v>
      </c>
      <c r="D9" s="270">
        <v>973310.42</v>
      </c>
      <c r="E9" s="270">
        <v>3181931.7400000007</v>
      </c>
      <c r="F9" s="270">
        <v>409071.43000000005</v>
      </c>
      <c r="G9" s="270">
        <v>3157634.67</v>
      </c>
      <c r="H9" s="270">
        <v>1644503.83</v>
      </c>
      <c r="I9" s="270">
        <v>903942.39000000013</v>
      </c>
      <c r="J9" s="270">
        <v>339457.72</v>
      </c>
      <c r="K9" s="270">
        <f t="shared" si="0"/>
        <v>24930740.729999997</v>
      </c>
      <c r="N9" s="250"/>
      <c r="O9" s="378"/>
      <c r="P9" s="379"/>
      <c r="Q9" s="379"/>
      <c r="R9" s="379"/>
      <c r="S9" s="379"/>
      <c r="T9" s="379"/>
      <c r="U9" s="379"/>
      <c r="V9" s="379"/>
      <c r="W9" s="379"/>
      <c r="X9" s="379"/>
    </row>
    <row r="10" spans="1:24" x14ac:dyDescent="0.2">
      <c r="A10" s="248" t="s">
        <v>103</v>
      </c>
      <c r="B10" s="250">
        <f t="shared" ref="B10:K10" si="1">SUM(B4:B9)</f>
        <v>95380</v>
      </c>
      <c r="C10" s="250">
        <f t="shared" si="1"/>
        <v>560157140.64999986</v>
      </c>
      <c r="D10" s="250">
        <f t="shared" si="1"/>
        <v>106767293.09000002</v>
      </c>
      <c r="E10" s="250">
        <f t="shared" si="1"/>
        <v>55381293.459999993</v>
      </c>
      <c r="F10" s="250">
        <f t="shared" si="1"/>
        <v>52762565.640000008</v>
      </c>
      <c r="G10" s="250">
        <f t="shared" si="1"/>
        <v>89622028.140000001</v>
      </c>
      <c r="H10" s="250">
        <f t="shared" si="1"/>
        <v>48049306.560000002</v>
      </c>
      <c r="I10" s="250">
        <f t="shared" si="1"/>
        <v>50627492.230000004</v>
      </c>
      <c r="J10" s="250">
        <f t="shared" si="1"/>
        <v>56141030.700000003</v>
      </c>
      <c r="K10" s="250">
        <f t="shared" si="1"/>
        <v>1019508150.47</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21519</v>
      </c>
      <c r="C12" s="250">
        <v>122565777.93000001</v>
      </c>
      <c r="D12" s="250">
        <v>24260493.550000004</v>
      </c>
      <c r="E12" s="250">
        <v>9095920.5900000017</v>
      </c>
      <c r="F12" s="250">
        <v>13851218.940000001</v>
      </c>
      <c r="G12" s="250">
        <v>24848673.419999998</v>
      </c>
      <c r="H12" s="250">
        <v>9467887.0899999999</v>
      </c>
      <c r="I12" s="250">
        <v>20727881.309999999</v>
      </c>
      <c r="J12" s="250">
        <v>11248948.030000001</v>
      </c>
      <c r="K12" s="250">
        <f>SUM(C12:J12)</f>
        <v>236066800.86000001</v>
      </c>
      <c r="N12" s="250"/>
      <c r="O12" s="378"/>
      <c r="P12" s="379"/>
      <c r="Q12" s="379"/>
      <c r="R12" s="379"/>
      <c r="S12" s="379"/>
      <c r="T12" s="379"/>
      <c r="U12" s="379"/>
      <c r="V12" s="379"/>
      <c r="W12" s="379"/>
      <c r="X12" s="379"/>
    </row>
    <row r="13" spans="1:24" ht="15" x14ac:dyDescent="0.25">
      <c r="A13" s="268" t="s">
        <v>82</v>
      </c>
      <c r="B13" s="250">
        <v>5945</v>
      </c>
      <c r="C13" s="250">
        <v>31978688.350000001</v>
      </c>
      <c r="D13" s="250">
        <v>6238648.6399999997</v>
      </c>
      <c r="E13" s="250">
        <v>3759975.4399999995</v>
      </c>
      <c r="F13" s="250">
        <v>4315999.87</v>
      </c>
      <c r="G13" s="250">
        <v>7196373.830000001</v>
      </c>
      <c r="H13" s="250">
        <v>4304840.53</v>
      </c>
      <c r="I13" s="250">
        <v>8181654.9699999997</v>
      </c>
      <c r="J13" s="250">
        <v>6920601.3600000003</v>
      </c>
      <c r="K13" s="250">
        <f>SUM(C13:J13)</f>
        <v>72896782.989999995</v>
      </c>
      <c r="N13" s="250"/>
      <c r="O13" s="378"/>
      <c r="P13" s="379"/>
      <c r="Q13" s="379"/>
      <c r="R13" s="379"/>
      <c r="S13" s="379"/>
      <c r="T13" s="379"/>
      <c r="U13" s="379"/>
      <c r="V13" s="379"/>
      <c r="W13" s="379"/>
      <c r="X13" s="379"/>
    </row>
    <row r="14" spans="1:24" ht="15" x14ac:dyDescent="0.25">
      <c r="A14" s="268" t="s">
        <v>83</v>
      </c>
      <c r="B14" s="250">
        <v>4371</v>
      </c>
      <c r="C14" s="250">
        <v>24468812.520000003</v>
      </c>
      <c r="D14" s="250">
        <v>3503448.08</v>
      </c>
      <c r="E14" s="250">
        <v>3437227.5200000005</v>
      </c>
      <c r="F14" s="250">
        <v>3805533.52</v>
      </c>
      <c r="G14" s="250">
        <v>6240597.1299999999</v>
      </c>
      <c r="H14" s="250">
        <v>4334649.43</v>
      </c>
      <c r="I14" s="250">
        <v>6432078.1099999994</v>
      </c>
      <c r="J14" s="250">
        <v>3987092.08</v>
      </c>
      <c r="K14" s="250">
        <f>SUM(C14:J14)</f>
        <v>56209438.390000001</v>
      </c>
      <c r="N14" s="250"/>
      <c r="O14" s="378"/>
      <c r="P14" s="379"/>
      <c r="Q14" s="379"/>
      <c r="R14" s="379"/>
      <c r="S14" s="379"/>
      <c r="T14" s="379"/>
      <c r="U14" s="379"/>
      <c r="V14" s="379"/>
      <c r="W14" s="379"/>
      <c r="X14" s="379"/>
    </row>
    <row r="15" spans="1:24" ht="15" x14ac:dyDescent="0.25">
      <c r="A15" s="268" t="s">
        <v>84</v>
      </c>
      <c r="B15" s="250">
        <v>4839</v>
      </c>
      <c r="C15" s="250">
        <v>34243391.20000001</v>
      </c>
      <c r="D15" s="250">
        <v>4460771.669999999</v>
      </c>
      <c r="E15" s="250">
        <v>6206692.5699999994</v>
      </c>
      <c r="F15" s="250">
        <v>4199639.6700000009</v>
      </c>
      <c r="G15" s="250">
        <v>10609787.170000002</v>
      </c>
      <c r="H15" s="250">
        <v>6165358.620000001</v>
      </c>
      <c r="I15" s="250">
        <v>7225100.1599999992</v>
      </c>
      <c r="J15" s="250">
        <v>3515384.2899999996</v>
      </c>
      <c r="K15" s="250">
        <f>SUM(C15:J15)</f>
        <v>76626125.350000024</v>
      </c>
      <c r="N15" s="250"/>
      <c r="O15" s="378"/>
      <c r="P15" s="379"/>
      <c r="Q15" s="379"/>
      <c r="R15" s="379"/>
      <c r="S15" s="379"/>
      <c r="T15" s="379"/>
      <c r="U15" s="379"/>
      <c r="V15" s="379"/>
      <c r="W15" s="379"/>
      <c r="X15" s="379"/>
    </row>
    <row r="16" spans="1:24" ht="15" x14ac:dyDescent="0.25">
      <c r="A16" s="268" t="s">
        <v>85</v>
      </c>
      <c r="B16" s="270">
        <v>1571</v>
      </c>
      <c r="C16" s="270">
        <v>14887343.999999996</v>
      </c>
      <c r="D16" s="270">
        <v>1292035.3800000001</v>
      </c>
      <c r="E16" s="270">
        <v>4931224.09</v>
      </c>
      <c r="F16" s="270">
        <v>1142668.1300000001</v>
      </c>
      <c r="G16" s="270">
        <v>5515283.0100000016</v>
      </c>
      <c r="H16" s="270">
        <v>3231346.6500000004</v>
      </c>
      <c r="I16" s="270">
        <v>4185342.4400000004</v>
      </c>
      <c r="J16" s="270">
        <v>2040206.87</v>
      </c>
      <c r="K16" s="270">
        <f>SUM(C16:J16)</f>
        <v>37225450.569999993</v>
      </c>
      <c r="N16" s="250"/>
      <c r="O16" s="378"/>
      <c r="P16" s="379"/>
      <c r="Q16" s="379"/>
      <c r="R16" s="379"/>
      <c r="S16" s="379"/>
      <c r="T16" s="379"/>
      <c r="U16" s="379"/>
      <c r="V16" s="379"/>
      <c r="W16" s="379"/>
      <c r="X16" s="379"/>
    </row>
    <row r="17" spans="1:24" x14ac:dyDescent="0.2">
      <c r="A17" s="248" t="s">
        <v>104</v>
      </c>
      <c r="B17" s="250">
        <f t="shared" ref="B17:K17" si="2">SUM(B12:B16)</f>
        <v>38245</v>
      </c>
      <c r="C17" s="250">
        <f t="shared" si="2"/>
        <v>228144014.00000003</v>
      </c>
      <c r="D17" s="250">
        <f t="shared" si="2"/>
        <v>39755397.320000008</v>
      </c>
      <c r="E17" s="250">
        <f t="shared" si="2"/>
        <v>27431040.210000001</v>
      </c>
      <c r="F17" s="250">
        <f t="shared" si="2"/>
        <v>27315060.130000003</v>
      </c>
      <c r="G17" s="250">
        <f t="shared" si="2"/>
        <v>54410714.560000002</v>
      </c>
      <c r="H17" s="250">
        <f t="shared" si="2"/>
        <v>27504082.32</v>
      </c>
      <c r="I17" s="250">
        <f t="shared" si="2"/>
        <v>46752056.989999995</v>
      </c>
      <c r="J17" s="250">
        <f t="shared" si="2"/>
        <v>27712232.629999999</v>
      </c>
      <c r="K17" s="250">
        <f t="shared" si="2"/>
        <v>479024598.16000003</v>
      </c>
    </row>
    <row r="18" spans="1:24" x14ac:dyDescent="0.2">
      <c r="A18" s="268"/>
      <c r="B18" s="250"/>
      <c r="C18" s="250"/>
      <c r="D18" s="250"/>
      <c r="E18" s="250"/>
      <c r="F18" s="250"/>
      <c r="G18" s="250"/>
      <c r="H18" s="250"/>
      <c r="I18" s="250"/>
      <c r="J18" s="250"/>
      <c r="K18" s="248"/>
    </row>
    <row r="19" spans="1:24" ht="15" x14ac:dyDescent="0.25">
      <c r="A19" s="268" t="s">
        <v>86</v>
      </c>
      <c r="B19" s="250">
        <v>10156</v>
      </c>
      <c r="C19" s="250">
        <v>59720740.259999998</v>
      </c>
      <c r="D19" s="250">
        <v>6404589.8199999994</v>
      </c>
      <c r="E19" s="250">
        <v>5885448.5899999999</v>
      </c>
      <c r="F19" s="250">
        <v>6589534.7999999989</v>
      </c>
      <c r="G19" s="250">
        <v>10923821.300000001</v>
      </c>
      <c r="H19" s="250">
        <v>6669699.8200000003</v>
      </c>
      <c r="I19" s="250">
        <v>8465473.1899999995</v>
      </c>
      <c r="J19" s="250">
        <v>7047187.8499999996</v>
      </c>
      <c r="K19" s="250">
        <f>SUM(C19:J19)</f>
        <v>111706495.63</v>
      </c>
      <c r="O19" s="378"/>
      <c r="P19" s="379"/>
      <c r="Q19" s="379"/>
      <c r="R19" s="379"/>
      <c r="S19" s="379"/>
      <c r="T19" s="379"/>
      <c r="U19" s="379"/>
      <c r="V19" s="379"/>
      <c r="W19" s="379"/>
      <c r="X19" s="379"/>
    </row>
    <row r="20" spans="1:24" ht="15" x14ac:dyDescent="0.25">
      <c r="A20" s="268" t="s">
        <v>87</v>
      </c>
      <c r="B20" s="285">
        <v>7652</v>
      </c>
      <c r="C20" s="287">
        <v>59006524.980000034</v>
      </c>
      <c r="D20" s="287">
        <v>5041051.5999999996</v>
      </c>
      <c r="E20" s="287">
        <v>11915861.980000002</v>
      </c>
      <c r="F20" s="287">
        <v>4512992.669999999</v>
      </c>
      <c r="G20" s="287">
        <v>14711144.530000001</v>
      </c>
      <c r="H20" s="287">
        <v>9181905.9499999974</v>
      </c>
      <c r="I20" s="287">
        <v>11207982.02</v>
      </c>
      <c r="J20" s="270">
        <v>6141891.4799999986</v>
      </c>
      <c r="K20" s="270">
        <f>SUM(C20:J20)</f>
        <v>121719355.21000004</v>
      </c>
      <c r="O20" s="378"/>
      <c r="P20" s="379"/>
      <c r="Q20" s="379"/>
      <c r="R20" s="379"/>
      <c r="S20" s="379"/>
      <c r="T20" s="379"/>
      <c r="U20" s="379"/>
      <c r="V20" s="379"/>
      <c r="W20" s="379"/>
      <c r="X20" s="379"/>
    </row>
    <row r="21" spans="1:24" x14ac:dyDescent="0.2">
      <c r="A21" s="248" t="s">
        <v>105</v>
      </c>
      <c r="B21" s="250">
        <f t="shared" ref="B21:K21" si="3">SUM(B19:B20)</f>
        <v>17808</v>
      </c>
      <c r="C21" s="250">
        <f t="shared" si="3"/>
        <v>118727265.24000004</v>
      </c>
      <c r="D21" s="250">
        <f t="shared" si="3"/>
        <v>11445641.419999998</v>
      </c>
      <c r="E21" s="250">
        <f t="shared" si="3"/>
        <v>17801310.57</v>
      </c>
      <c r="F21" s="250">
        <f t="shared" si="3"/>
        <v>11102527.469999999</v>
      </c>
      <c r="G21" s="250">
        <f t="shared" si="3"/>
        <v>25634965.830000002</v>
      </c>
      <c r="H21" s="250">
        <f t="shared" si="3"/>
        <v>15851605.769999998</v>
      </c>
      <c r="I21" s="250">
        <f t="shared" si="3"/>
        <v>19673455.210000001</v>
      </c>
      <c r="J21" s="250">
        <f t="shared" si="3"/>
        <v>13189079.329999998</v>
      </c>
      <c r="K21" s="250">
        <f t="shared" si="3"/>
        <v>233425850.84000003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151433</v>
      </c>
      <c r="C23" s="272">
        <f t="shared" si="4"/>
        <v>907028419.88999987</v>
      </c>
      <c r="D23" s="272">
        <f t="shared" si="4"/>
        <v>157968331.83000004</v>
      </c>
      <c r="E23" s="272">
        <f t="shared" si="4"/>
        <v>100613644.23999999</v>
      </c>
      <c r="F23" s="272">
        <f t="shared" si="4"/>
        <v>91180153.24000001</v>
      </c>
      <c r="G23" s="272">
        <f t="shared" si="4"/>
        <v>169667708.53</v>
      </c>
      <c r="H23" s="272">
        <f t="shared" si="4"/>
        <v>91404994.650000006</v>
      </c>
      <c r="I23" s="272">
        <f t="shared" si="4"/>
        <v>117053004.43000001</v>
      </c>
      <c r="J23" s="272">
        <f t="shared" si="4"/>
        <v>97042342.659999996</v>
      </c>
      <c r="K23" s="272">
        <f t="shared" si="4"/>
        <v>1731958599.47</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40904</v>
      </c>
      <c r="C28" s="248">
        <f t="shared" ref="C28:K34" si="7">C4/$B28</f>
        <v>5636.3557495599453</v>
      </c>
      <c r="D28" s="248">
        <f t="shared" si="7"/>
        <v>1284.2532048210446</v>
      </c>
      <c r="E28" s="248">
        <f t="shared" si="7"/>
        <v>358.91872921963613</v>
      </c>
      <c r="F28" s="248">
        <f t="shared" si="7"/>
        <v>538.89610673772745</v>
      </c>
      <c r="G28" s="248">
        <f t="shared" si="7"/>
        <v>770.90490587717591</v>
      </c>
      <c r="H28" s="248">
        <f t="shared" si="7"/>
        <v>430.37903872481905</v>
      </c>
      <c r="I28" s="248">
        <f t="shared" si="7"/>
        <v>339.6216528945825</v>
      </c>
      <c r="J28" s="248">
        <f t="shared" si="7"/>
        <v>467.16236969489535</v>
      </c>
      <c r="K28" s="248">
        <f t="shared" si="7"/>
        <v>9826.4917575298259</v>
      </c>
    </row>
    <row r="29" spans="1:24" ht="15" x14ac:dyDescent="0.25">
      <c r="A29" s="248" t="s">
        <v>76</v>
      </c>
      <c r="B29" s="250">
        <f t="shared" si="6"/>
        <v>20549</v>
      </c>
      <c r="C29" s="248">
        <f t="shared" si="7"/>
        <v>5709.9039413110131</v>
      </c>
      <c r="D29" s="248">
        <f t="shared" si="7"/>
        <v>1340.8627816438757</v>
      </c>
      <c r="E29" s="248">
        <f t="shared" si="7"/>
        <v>472.02174461044331</v>
      </c>
      <c r="F29" s="248">
        <f t="shared" si="7"/>
        <v>613.18477444157861</v>
      </c>
      <c r="G29" s="248">
        <f t="shared" si="7"/>
        <v>903.50540804905359</v>
      </c>
      <c r="H29" s="248">
        <f t="shared" si="7"/>
        <v>460.41680860382502</v>
      </c>
      <c r="I29" s="248">
        <f t="shared" si="7"/>
        <v>536.61404885882519</v>
      </c>
      <c r="J29" s="248">
        <f t="shared" si="7"/>
        <v>728.09873083848368</v>
      </c>
      <c r="K29" s="248">
        <f t="shared" si="7"/>
        <v>10764.608238357099</v>
      </c>
      <c r="O29" s="358"/>
      <c r="P29" s="359"/>
      <c r="Q29" s="359"/>
      <c r="R29" s="359"/>
      <c r="S29" s="359"/>
      <c r="T29" s="359"/>
      <c r="U29" s="359"/>
    </row>
    <row r="30" spans="1:24" ht="15" x14ac:dyDescent="0.25">
      <c r="A30" s="248" t="s">
        <v>77</v>
      </c>
      <c r="B30" s="250">
        <f t="shared" si="6"/>
        <v>15272</v>
      </c>
      <c r="C30" s="248">
        <f t="shared" si="7"/>
        <v>5955.7828555526448</v>
      </c>
      <c r="D30" s="248">
        <f t="shared" si="7"/>
        <v>951.90572485594544</v>
      </c>
      <c r="E30" s="248">
        <f t="shared" si="7"/>
        <v>672.16253077527506</v>
      </c>
      <c r="F30" s="248">
        <f t="shared" si="7"/>
        <v>616.85364457831292</v>
      </c>
      <c r="G30" s="248">
        <f t="shared" si="7"/>
        <v>1006.2596496856993</v>
      </c>
      <c r="H30" s="248">
        <f t="shared" si="7"/>
        <v>463.75932163436352</v>
      </c>
      <c r="I30" s="248">
        <f t="shared" si="7"/>
        <v>626.98728064431634</v>
      </c>
      <c r="J30" s="248">
        <f t="shared" si="7"/>
        <v>754.99265584075442</v>
      </c>
      <c r="K30" s="248">
        <f t="shared" si="7"/>
        <v>11048.703663567312</v>
      </c>
      <c r="O30" s="358"/>
      <c r="P30" s="359"/>
      <c r="Q30" s="359"/>
      <c r="R30" s="359"/>
      <c r="S30" s="359"/>
      <c r="T30" s="359"/>
      <c r="U30" s="359"/>
    </row>
    <row r="31" spans="1:24" ht="15" x14ac:dyDescent="0.25">
      <c r="A31" s="248" t="s">
        <v>78</v>
      </c>
      <c r="B31" s="250">
        <f t="shared" si="6"/>
        <v>12245</v>
      </c>
      <c r="C31" s="248">
        <f t="shared" si="7"/>
        <v>6062.5480530828891</v>
      </c>
      <c r="D31" s="248">
        <f t="shared" si="7"/>
        <v>708.17946018783175</v>
      </c>
      <c r="E31" s="248">
        <f t="shared" si="7"/>
        <v>927.2130151082074</v>
      </c>
      <c r="F31" s="248">
        <f t="shared" si="7"/>
        <v>467.71495467537778</v>
      </c>
      <c r="G31" s="248">
        <f t="shared" si="7"/>
        <v>1145.1933679052672</v>
      </c>
      <c r="H31" s="248">
        <f t="shared" si="7"/>
        <v>635.97642874642725</v>
      </c>
      <c r="I31" s="248">
        <f t="shared" si="7"/>
        <v>826.83467292772582</v>
      </c>
      <c r="J31" s="248">
        <f t="shared" si="7"/>
        <v>590.19962760310329</v>
      </c>
      <c r="K31" s="248">
        <f t="shared" si="7"/>
        <v>11363.859580236831</v>
      </c>
      <c r="O31" s="358"/>
      <c r="P31" s="359"/>
      <c r="Q31" s="359"/>
      <c r="R31" s="359"/>
      <c r="S31" s="359"/>
      <c r="T31" s="359"/>
      <c r="U31" s="359"/>
    </row>
    <row r="32" spans="1:24" ht="15" x14ac:dyDescent="0.25">
      <c r="A32" s="248" t="s">
        <v>79</v>
      </c>
      <c r="B32" s="250">
        <f t="shared" si="6"/>
        <v>4891</v>
      </c>
      <c r="C32" s="248">
        <f t="shared" si="7"/>
        <v>6698.2874197505625</v>
      </c>
      <c r="D32" s="248">
        <f t="shared" si="7"/>
        <v>511.21213657738684</v>
      </c>
      <c r="E32" s="248">
        <f t="shared" si="7"/>
        <v>1267.5497137599671</v>
      </c>
      <c r="F32" s="248">
        <f t="shared" si="7"/>
        <v>523.90011245144137</v>
      </c>
      <c r="G32" s="248">
        <f t="shared" si="7"/>
        <v>1426.0225741157226</v>
      </c>
      <c r="H32" s="248">
        <f t="shared" si="7"/>
        <v>913.80286240032706</v>
      </c>
      <c r="I32" s="248">
        <f t="shared" si="7"/>
        <v>1043.7218033122065</v>
      </c>
      <c r="J32" s="248">
        <f t="shared" si="7"/>
        <v>608.01887344101408</v>
      </c>
      <c r="K32" s="248">
        <f t="shared" si="7"/>
        <v>12992.515495808628</v>
      </c>
      <c r="O32" s="358"/>
      <c r="P32" s="359"/>
      <c r="Q32" s="359"/>
      <c r="R32" s="359"/>
      <c r="S32" s="359"/>
      <c r="T32" s="359"/>
      <c r="U32" s="359"/>
    </row>
    <row r="33" spans="1:21" ht="15" x14ac:dyDescent="0.25">
      <c r="A33" s="248" t="s">
        <v>80</v>
      </c>
      <c r="B33" s="270">
        <f t="shared" si="6"/>
        <v>1519</v>
      </c>
      <c r="C33" s="252">
        <f t="shared" si="7"/>
        <v>9427.8397169190248</v>
      </c>
      <c r="D33" s="252">
        <f t="shared" si="7"/>
        <v>640.75735352205402</v>
      </c>
      <c r="E33" s="252">
        <f t="shared" si="7"/>
        <v>2094.7542725477292</v>
      </c>
      <c r="F33" s="252">
        <f t="shared" si="7"/>
        <v>269.30311389071761</v>
      </c>
      <c r="G33" s="252">
        <f t="shared" si="7"/>
        <v>2078.7588347597102</v>
      </c>
      <c r="H33" s="252">
        <f t="shared" si="7"/>
        <v>1082.6226662277816</v>
      </c>
      <c r="I33" s="252">
        <f t="shared" si="7"/>
        <v>595.09044766293619</v>
      </c>
      <c r="J33" s="252">
        <f t="shared" si="7"/>
        <v>223.47447004608293</v>
      </c>
      <c r="K33" s="252">
        <f t="shared" si="7"/>
        <v>16412.600875576034</v>
      </c>
      <c r="O33" s="358"/>
      <c r="P33" s="359"/>
      <c r="Q33" s="359"/>
      <c r="R33" s="359"/>
      <c r="S33" s="359"/>
      <c r="T33" s="359"/>
      <c r="U33" s="359"/>
    </row>
    <row r="34" spans="1:21" ht="15" x14ac:dyDescent="0.25">
      <c r="A34" s="248" t="s">
        <v>219</v>
      </c>
      <c r="B34" s="250">
        <f>SUM(B28:B33)</f>
        <v>95380</v>
      </c>
      <c r="C34" s="248">
        <f t="shared" si="7"/>
        <v>5872.8993567833913</v>
      </c>
      <c r="D34" s="248">
        <f t="shared" si="7"/>
        <v>1119.3886882994341</v>
      </c>
      <c r="E34" s="248">
        <f t="shared" si="7"/>
        <v>580.63843006919683</v>
      </c>
      <c r="F34" s="248">
        <f t="shared" si="7"/>
        <v>553.18269700146789</v>
      </c>
      <c r="G34" s="248">
        <f t="shared" si="7"/>
        <v>939.63124491507654</v>
      </c>
      <c r="H34" s="248">
        <f t="shared" si="7"/>
        <v>503.76710589222063</v>
      </c>
      <c r="I34" s="248">
        <f t="shared" si="7"/>
        <v>530.79777972321244</v>
      </c>
      <c r="J34" s="248">
        <f t="shared" si="7"/>
        <v>588.60380268400093</v>
      </c>
      <c r="K34" s="248">
        <f t="shared" si="7"/>
        <v>10688.909105368002</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21519</v>
      </c>
      <c r="C36" s="248">
        <f t="shared" ref="C36:K41" si="8">C12/$B36</f>
        <v>5695.7004475115018</v>
      </c>
      <c r="D36" s="248">
        <f t="shared" si="8"/>
        <v>1127.3987429713279</v>
      </c>
      <c r="E36" s="248">
        <f t="shared" si="8"/>
        <v>422.69253171615787</v>
      </c>
      <c r="F36" s="248">
        <f t="shared" si="8"/>
        <v>643.67391328593339</v>
      </c>
      <c r="G36" s="248">
        <f t="shared" si="8"/>
        <v>1154.7317914401226</v>
      </c>
      <c r="H36" s="248">
        <f t="shared" si="8"/>
        <v>439.97802360704492</v>
      </c>
      <c r="I36" s="248">
        <f t="shared" si="8"/>
        <v>963.23627073748776</v>
      </c>
      <c r="J36" s="248">
        <f t="shared" si="8"/>
        <v>522.74492448533863</v>
      </c>
      <c r="K36" s="248">
        <f t="shared" si="8"/>
        <v>10970.156645754914</v>
      </c>
      <c r="O36" s="358"/>
      <c r="P36" s="359"/>
      <c r="Q36" s="359"/>
      <c r="R36" s="359"/>
      <c r="S36" s="359"/>
      <c r="T36" s="359"/>
      <c r="U36" s="359"/>
    </row>
    <row r="37" spans="1:21" ht="15" x14ac:dyDescent="0.25">
      <c r="A37" s="248" t="s">
        <v>82</v>
      </c>
      <c r="B37" s="250">
        <f>B13</f>
        <v>5945</v>
      </c>
      <c r="C37" s="248">
        <f t="shared" si="8"/>
        <v>5379.0897140454163</v>
      </c>
      <c r="D37" s="248">
        <f t="shared" si="8"/>
        <v>1049.3942203532379</v>
      </c>
      <c r="E37" s="248">
        <f t="shared" si="8"/>
        <v>632.46012447434805</v>
      </c>
      <c r="F37" s="248">
        <f t="shared" si="8"/>
        <v>725.98820353238023</v>
      </c>
      <c r="G37" s="248">
        <f t="shared" si="8"/>
        <v>1210.4918132884779</v>
      </c>
      <c r="H37" s="248">
        <f t="shared" si="8"/>
        <v>724.11110681244747</v>
      </c>
      <c r="I37" s="248">
        <f t="shared" si="8"/>
        <v>1376.2245534062238</v>
      </c>
      <c r="J37" s="248">
        <f t="shared" si="8"/>
        <v>1164.1045180824224</v>
      </c>
      <c r="K37" s="248">
        <f t="shared" si="8"/>
        <v>12261.864253994952</v>
      </c>
      <c r="O37" s="358"/>
      <c r="P37" s="359"/>
      <c r="Q37" s="359"/>
      <c r="R37" s="359"/>
      <c r="S37" s="359"/>
      <c r="T37" s="359"/>
      <c r="U37" s="359"/>
    </row>
    <row r="38" spans="1:21" ht="15" x14ac:dyDescent="0.25">
      <c r="A38" s="248" t="s">
        <v>83</v>
      </c>
      <c r="B38" s="250">
        <f>B14</f>
        <v>4371</v>
      </c>
      <c r="C38" s="248">
        <f t="shared" si="8"/>
        <v>5597.9895950583395</v>
      </c>
      <c r="D38" s="248">
        <f t="shared" si="8"/>
        <v>801.52095172729355</v>
      </c>
      <c r="E38" s="248">
        <f t="shared" si="8"/>
        <v>786.37097231754763</v>
      </c>
      <c r="F38" s="248">
        <f t="shared" si="8"/>
        <v>870.63223976206814</v>
      </c>
      <c r="G38" s="248">
        <f t="shared" si="8"/>
        <v>1427.7275520475864</v>
      </c>
      <c r="H38" s="248">
        <f t="shared" si="8"/>
        <v>991.68369480668036</v>
      </c>
      <c r="I38" s="248">
        <f t="shared" si="8"/>
        <v>1471.5346854266757</v>
      </c>
      <c r="J38" s="248">
        <f t="shared" si="8"/>
        <v>912.16931594600783</v>
      </c>
      <c r="K38" s="248">
        <f t="shared" si="8"/>
        <v>12859.629007092199</v>
      </c>
      <c r="O38" s="358"/>
      <c r="P38" s="359"/>
      <c r="Q38" s="359"/>
      <c r="R38" s="359"/>
      <c r="S38" s="359"/>
      <c r="T38" s="359"/>
      <c r="U38" s="359"/>
    </row>
    <row r="39" spans="1:21" ht="15" x14ac:dyDescent="0.25">
      <c r="A39" s="248" t="s">
        <v>84</v>
      </c>
      <c r="B39" s="250">
        <f>B15</f>
        <v>4839</v>
      </c>
      <c r="C39" s="248">
        <f t="shared" si="8"/>
        <v>7076.5429220913429</v>
      </c>
      <c r="D39" s="248">
        <f t="shared" si="8"/>
        <v>921.83750154990685</v>
      </c>
      <c r="E39" s="248">
        <f t="shared" si="8"/>
        <v>1282.6395060963007</v>
      </c>
      <c r="F39" s="248">
        <f t="shared" si="8"/>
        <v>867.87345939243664</v>
      </c>
      <c r="G39" s="248">
        <f t="shared" si="8"/>
        <v>2192.557794998967</v>
      </c>
      <c r="H39" s="248">
        <f t="shared" si="8"/>
        <v>1274.0976689398638</v>
      </c>
      <c r="I39" s="248">
        <f t="shared" si="8"/>
        <v>1493.0977805331679</v>
      </c>
      <c r="J39" s="248">
        <f t="shared" si="8"/>
        <v>726.46916511675954</v>
      </c>
      <c r="K39" s="248">
        <f t="shared" si="8"/>
        <v>15835.115798718749</v>
      </c>
      <c r="O39" s="358"/>
      <c r="P39" s="359"/>
      <c r="Q39" s="359"/>
      <c r="R39" s="359"/>
      <c r="S39" s="359"/>
      <c r="T39" s="359"/>
      <c r="U39" s="359"/>
    </row>
    <row r="40" spans="1:21" ht="15" x14ac:dyDescent="0.25">
      <c r="A40" s="248" t="s">
        <v>85</v>
      </c>
      <c r="B40" s="270">
        <f>B16</f>
        <v>1571</v>
      </c>
      <c r="C40" s="252">
        <f t="shared" si="8"/>
        <v>9476.3488224061075</v>
      </c>
      <c r="D40" s="252">
        <f t="shared" si="8"/>
        <v>822.42863144493958</v>
      </c>
      <c r="E40" s="252">
        <f t="shared" si="8"/>
        <v>3138.9077593889242</v>
      </c>
      <c r="F40" s="252">
        <f t="shared" si="8"/>
        <v>727.35081476766402</v>
      </c>
      <c r="G40" s="252">
        <f t="shared" si="8"/>
        <v>3510.6830108211343</v>
      </c>
      <c r="H40" s="252">
        <f t="shared" si="8"/>
        <v>2056.8724697644816</v>
      </c>
      <c r="I40" s="252">
        <f t="shared" si="8"/>
        <v>2664.1263144493955</v>
      </c>
      <c r="J40" s="252">
        <f t="shared" si="8"/>
        <v>1298.6676448122216</v>
      </c>
      <c r="K40" s="252">
        <f t="shared" si="8"/>
        <v>23695.385467854863</v>
      </c>
      <c r="O40" s="358"/>
      <c r="P40" s="359"/>
      <c r="Q40" s="359"/>
      <c r="R40" s="359"/>
      <c r="S40" s="359"/>
      <c r="T40" s="359"/>
      <c r="U40" s="359"/>
    </row>
    <row r="41" spans="1:21" ht="15" x14ac:dyDescent="0.25">
      <c r="A41" s="248" t="s">
        <v>220</v>
      </c>
      <c r="B41" s="250">
        <f>SUM(B36:B40)</f>
        <v>38245</v>
      </c>
      <c r="C41" s="248">
        <f t="shared" si="8"/>
        <v>5965.329167211401</v>
      </c>
      <c r="D41" s="248">
        <f t="shared" si="8"/>
        <v>1039.4926740750427</v>
      </c>
      <c r="E41" s="248">
        <f t="shared" si="8"/>
        <v>717.24513557327759</v>
      </c>
      <c r="F41" s="248">
        <f t="shared" si="8"/>
        <v>714.21258020656308</v>
      </c>
      <c r="G41" s="248">
        <f t="shared" si="8"/>
        <v>1422.6883137665054</v>
      </c>
      <c r="H41" s="248">
        <f t="shared" si="8"/>
        <v>719.15498287357821</v>
      </c>
      <c r="I41" s="248">
        <f t="shared" si="8"/>
        <v>1222.4357952673552</v>
      </c>
      <c r="J41" s="248">
        <f t="shared" si="8"/>
        <v>724.59753248790685</v>
      </c>
      <c r="K41" s="248">
        <f t="shared" si="8"/>
        <v>12525.156181461629</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10156</v>
      </c>
      <c r="C43" s="248">
        <f t="shared" ref="C43:K45" si="9">C19/$B43</f>
        <v>5880.3407109098071</v>
      </c>
      <c r="D43" s="248">
        <f t="shared" si="9"/>
        <v>630.62128987790459</v>
      </c>
      <c r="E43" s="248">
        <f t="shared" si="9"/>
        <v>579.50458743599836</v>
      </c>
      <c r="F43" s="248">
        <f t="shared" si="9"/>
        <v>648.831705395825</v>
      </c>
      <c r="G43" s="248">
        <f t="shared" si="9"/>
        <v>1075.6027274517528</v>
      </c>
      <c r="H43" s="248">
        <f t="shared" si="9"/>
        <v>656.72507089405281</v>
      </c>
      <c r="I43" s="248">
        <f t="shared" si="9"/>
        <v>833.54403209925158</v>
      </c>
      <c r="J43" s="248">
        <f t="shared" si="9"/>
        <v>693.89403800708942</v>
      </c>
      <c r="K43" s="248">
        <f t="shared" si="9"/>
        <v>10999.064162071681</v>
      </c>
    </row>
    <row r="44" spans="1:21" x14ac:dyDescent="0.2">
      <c r="A44" s="248" t="s">
        <v>87</v>
      </c>
      <c r="B44" s="270">
        <f>B20</f>
        <v>7652</v>
      </c>
      <c r="C44" s="252">
        <f t="shared" si="9"/>
        <v>7711.2552247778403</v>
      </c>
      <c r="D44" s="252">
        <f t="shared" si="9"/>
        <v>658.78876110820693</v>
      </c>
      <c r="E44" s="252">
        <f t="shared" si="9"/>
        <v>1557.2219001568221</v>
      </c>
      <c r="F44" s="252">
        <f t="shared" si="9"/>
        <v>589.77949163617336</v>
      </c>
      <c r="G44" s="252">
        <f t="shared" si="9"/>
        <v>1922.5228084161006</v>
      </c>
      <c r="H44" s="252">
        <f t="shared" si="9"/>
        <v>1199.9354351803447</v>
      </c>
      <c r="I44" s="252">
        <f t="shared" si="9"/>
        <v>1464.7127574490328</v>
      </c>
      <c r="J44" s="252">
        <f t="shared" si="9"/>
        <v>802.65178776790367</v>
      </c>
      <c r="K44" s="252">
        <f t="shared" si="9"/>
        <v>15906.868166492426</v>
      </c>
    </row>
    <row r="45" spans="1:21" x14ac:dyDescent="0.2">
      <c r="A45" s="248" t="s">
        <v>221</v>
      </c>
      <c r="B45" s="250">
        <f>SUM(B43:B44)</f>
        <v>17808</v>
      </c>
      <c r="C45" s="248">
        <f t="shared" si="9"/>
        <v>6667.0746428571447</v>
      </c>
      <c r="D45" s="248">
        <f t="shared" si="9"/>
        <v>642.72469788858928</v>
      </c>
      <c r="E45" s="248">
        <f t="shared" si="9"/>
        <v>999.62435815363881</v>
      </c>
      <c r="F45" s="248">
        <f t="shared" si="9"/>
        <v>623.45729278975739</v>
      </c>
      <c r="G45" s="248">
        <f t="shared" si="9"/>
        <v>1439.5196445417791</v>
      </c>
      <c r="H45" s="248">
        <f t="shared" si="9"/>
        <v>890.1395872641508</v>
      </c>
      <c r="I45" s="248">
        <f t="shared" si="9"/>
        <v>1104.7537741464512</v>
      </c>
      <c r="J45" s="248">
        <f t="shared" si="9"/>
        <v>740.62664701257847</v>
      </c>
      <c r="K45" s="248">
        <f t="shared" si="9"/>
        <v>13107.92064465409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151433</v>
      </c>
      <c r="C47" s="272">
        <f t="shared" ref="C47:K47" si="10">C23/$B47</f>
        <v>5989.635151453117</v>
      </c>
      <c r="D47" s="272">
        <f t="shared" si="10"/>
        <v>1043.156589580871</v>
      </c>
      <c r="E47" s="272">
        <f t="shared" si="10"/>
        <v>664.41029524608234</v>
      </c>
      <c r="F47" s="272">
        <f t="shared" si="10"/>
        <v>602.11547839638661</v>
      </c>
      <c r="G47" s="272">
        <f t="shared" si="10"/>
        <v>1120.4143649666848</v>
      </c>
      <c r="H47" s="272">
        <f t="shared" si="10"/>
        <v>603.60023673835963</v>
      </c>
      <c r="I47" s="272">
        <f t="shared" si="10"/>
        <v>772.96893299346914</v>
      </c>
      <c r="J47" s="272">
        <f t="shared" si="10"/>
        <v>640.82691791089121</v>
      </c>
      <c r="K47" s="272">
        <f t="shared" si="10"/>
        <v>11437.127967285862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40904</v>
      </c>
      <c r="C52" s="254">
        <f t="shared" ref="C52:K58" si="13">C28/$K28</f>
        <v>0.57358779599452969</v>
      </c>
      <c r="D52" s="254">
        <f t="shared" si="13"/>
        <v>0.13069295090355615</v>
      </c>
      <c r="E52" s="254">
        <f t="shared" si="13"/>
        <v>3.6525622579859647E-2</v>
      </c>
      <c r="F52" s="254">
        <f t="shared" si="13"/>
        <v>5.4841149825906398E-2</v>
      </c>
      <c r="G52" s="254">
        <f t="shared" si="13"/>
        <v>7.845169210938871E-2</v>
      </c>
      <c r="H52" s="254">
        <f t="shared" si="13"/>
        <v>4.3797832364234061E-2</v>
      </c>
      <c r="I52" s="254">
        <f t="shared" si="13"/>
        <v>3.4561841730985816E-2</v>
      </c>
      <c r="J52" s="254">
        <f t="shared" si="13"/>
        <v>4.7541114491539568E-2</v>
      </c>
      <c r="K52" s="254">
        <f t="shared" si="13"/>
        <v>1</v>
      </c>
    </row>
    <row r="53" spans="1:11" x14ac:dyDescent="0.2">
      <c r="A53" s="248" t="s">
        <v>76</v>
      </c>
      <c r="B53" s="250">
        <f t="shared" si="12"/>
        <v>20549</v>
      </c>
      <c r="C53" s="254">
        <f t="shared" si="13"/>
        <v>0.53043304641270084</v>
      </c>
      <c r="D53" s="254">
        <f t="shared" si="13"/>
        <v>0.12456215330401275</v>
      </c>
      <c r="E53" s="254">
        <f t="shared" si="13"/>
        <v>4.384941227387236E-2</v>
      </c>
      <c r="F53" s="254">
        <f t="shared" si="13"/>
        <v>5.6963036727768854E-2</v>
      </c>
      <c r="G53" s="254">
        <f t="shared" si="13"/>
        <v>8.3932957711329317E-2</v>
      </c>
      <c r="H53" s="254">
        <f t="shared" si="13"/>
        <v>4.2771348330470603E-2</v>
      </c>
      <c r="I53" s="254">
        <f t="shared" si="13"/>
        <v>4.984984469260384E-2</v>
      </c>
      <c r="J53" s="254">
        <f t="shared" si="13"/>
        <v>6.7638200547241331E-2</v>
      </c>
      <c r="K53" s="254">
        <f t="shared" si="13"/>
        <v>1</v>
      </c>
    </row>
    <row r="54" spans="1:11" x14ac:dyDescent="0.2">
      <c r="A54" s="248" t="s">
        <v>77</v>
      </c>
      <c r="B54" s="250">
        <f t="shared" si="12"/>
        <v>15272</v>
      </c>
      <c r="C54" s="254">
        <f t="shared" si="13"/>
        <v>0.53904811251220508</v>
      </c>
      <c r="D54" s="254">
        <f t="shared" si="13"/>
        <v>8.6155421834221063E-2</v>
      </c>
      <c r="E54" s="254">
        <f t="shared" si="13"/>
        <v>6.0836325350249541E-2</v>
      </c>
      <c r="F54" s="254">
        <f t="shared" si="13"/>
        <v>5.5830409011001426E-2</v>
      </c>
      <c r="G54" s="254">
        <f t="shared" si="13"/>
        <v>9.1074906190470373E-2</v>
      </c>
      <c r="H54" s="254">
        <f t="shared" si="13"/>
        <v>4.1974093591051101E-2</v>
      </c>
      <c r="I54" s="254">
        <f t="shared" si="13"/>
        <v>5.6747587747491453E-2</v>
      </c>
      <c r="J54" s="254">
        <f t="shared" si="13"/>
        <v>6.8333143763309942E-2</v>
      </c>
      <c r="K54" s="254">
        <f t="shared" si="13"/>
        <v>1</v>
      </c>
    </row>
    <row r="55" spans="1:11" x14ac:dyDescent="0.2">
      <c r="A55" s="248" t="s">
        <v>78</v>
      </c>
      <c r="B55" s="250">
        <f t="shared" si="12"/>
        <v>12245</v>
      </c>
      <c r="C55" s="254">
        <f t="shared" si="13"/>
        <v>0.53349374922111992</v>
      </c>
      <c r="D55" s="254">
        <f t="shared" si="13"/>
        <v>6.2318568369099187E-2</v>
      </c>
      <c r="E55" s="254">
        <f t="shared" si="13"/>
        <v>8.1593142590458134E-2</v>
      </c>
      <c r="F55" s="254">
        <f t="shared" si="13"/>
        <v>4.1158107540222727E-2</v>
      </c>
      <c r="G55" s="254">
        <f t="shared" si="13"/>
        <v>0.10077503684548349</v>
      </c>
      <c r="H55" s="254">
        <f t="shared" si="13"/>
        <v>5.5964826409195478E-2</v>
      </c>
      <c r="I55" s="254">
        <f t="shared" si="13"/>
        <v>7.2760021988101165E-2</v>
      </c>
      <c r="J55" s="254">
        <f t="shared" si="13"/>
        <v>5.193654703631978E-2</v>
      </c>
      <c r="K55" s="254">
        <f t="shared" si="13"/>
        <v>1</v>
      </c>
    </row>
    <row r="56" spans="1:11" x14ac:dyDescent="0.2">
      <c r="A56" s="248" t="s">
        <v>79</v>
      </c>
      <c r="B56" s="250">
        <f t="shared" si="12"/>
        <v>4891</v>
      </c>
      <c r="C56" s="254">
        <f t="shared" si="13"/>
        <v>0.51554969643187443</v>
      </c>
      <c r="D56" s="254">
        <f t="shared" si="13"/>
        <v>3.9346663603541852E-2</v>
      </c>
      <c r="E56" s="254">
        <f t="shared" si="13"/>
        <v>9.7559992456339756E-2</v>
      </c>
      <c r="F56" s="254">
        <f t="shared" si="13"/>
        <v>4.0323223983873717E-2</v>
      </c>
      <c r="G56" s="254">
        <f t="shared" si="13"/>
        <v>0.10975723481536397</v>
      </c>
      <c r="H56" s="254">
        <f t="shared" si="13"/>
        <v>7.0333020783782702E-2</v>
      </c>
      <c r="I56" s="254">
        <f t="shared" si="13"/>
        <v>8.0332542504868293E-2</v>
      </c>
      <c r="J56" s="254">
        <f t="shared" si="13"/>
        <v>4.6797625420355309E-2</v>
      </c>
      <c r="K56" s="254">
        <f t="shared" si="13"/>
        <v>1</v>
      </c>
    </row>
    <row r="57" spans="1:11" x14ac:dyDescent="0.2">
      <c r="A57" s="248" t="s">
        <v>80</v>
      </c>
      <c r="B57" s="270">
        <f t="shared" si="12"/>
        <v>1519</v>
      </c>
      <c r="C57" s="255">
        <f t="shared" si="13"/>
        <v>0.57442691675691748</v>
      </c>
      <c r="D57" s="255">
        <f t="shared" si="13"/>
        <v>3.9040573665297597E-2</v>
      </c>
      <c r="E57" s="255">
        <f t="shared" si="13"/>
        <v>0.12763085439218722</v>
      </c>
      <c r="F57" s="255">
        <f t="shared" si="13"/>
        <v>1.6408314314855101E-2</v>
      </c>
      <c r="G57" s="255">
        <f t="shared" si="13"/>
        <v>0.12665627163657886</v>
      </c>
      <c r="H57" s="255">
        <f t="shared" si="13"/>
        <v>6.596289487785309E-2</v>
      </c>
      <c r="I57" s="255">
        <f t="shared" si="13"/>
        <v>3.6258144103687058E-2</v>
      </c>
      <c r="J57" s="255">
        <f t="shared" si="13"/>
        <v>1.3616030252623786E-2</v>
      </c>
      <c r="K57" s="255">
        <f t="shared" si="13"/>
        <v>1</v>
      </c>
    </row>
    <row r="58" spans="1:11" x14ac:dyDescent="0.2">
      <c r="A58" s="248" t="s">
        <v>219</v>
      </c>
      <c r="B58" s="250">
        <f>SUM(B52:B57)</f>
        <v>95380</v>
      </c>
      <c r="C58" s="254">
        <f t="shared" si="13"/>
        <v>0.54943860958028012</v>
      </c>
      <c r="D58" s="254">
        <f t="shared" si="13"/>
        <v>0.10472431538755192</v>
      </c>
      <c r="E58" s="254">
        <f t="shared" si="13"/>
        <v>5.4321579905436602E-2</v>
      </c>
      <c r="F58" s="254">
        <f t="shared" si="13"/>
        <v>5.1752961087830548E-2</v>
      </c>
      <c r="G58" s="254">
        <f t="shared" si="13"/>
        <v>8.7907122761778464E-2</v>
      </c>
      <c r="H58" s="254">
        <f t="shared" si="13"/>
        <v>4.7129889582392205E-2</v>
      </c>
      <c r="I58" s="254">
        <f t="shared" si="13"/>
        <v>4.9658742018551194E-2</v>
      </c>
      <c r="J58" s="254">
        <f t="shared" si="13"/>
        <v>5.5066779676178769E-2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21519</v>
      </c>
      <c r="C60" s="254">
        <f t="shared" ref="C60:K65" si="14">C36/$K36</f>
        <v>0.5191995548865338</v>
      </c>
      <c r="D60" s="254">
        <f t="shared" si="14"/>
        <v>0.10276961208275852</v>
      </c>
      <c r="E60" s="254">
        <f t="shared" si="14"/>
        <v>3.8531129988898183E-2</v>
      </c>
      <c r="F60" s="254">
        <f t="shared" si="14"/>
        <v>5.867499745639583E-2</v>
      </c>
      <c r="G60" s="254">
        <f t="shared" si="14"/>
        <v>0.1052611944139344</v>
      </c>
      <c r="H60" s="254">
        <f t="shared" si="14"/>
        <v>4.0106813221969968E-2</v>
      </c>
      <c r="I60" s="254">
        <f t="shared" si="14"/>
        <v>8.780515190822076E-2</v>
      </c>
      <c r="J60" s="254">
        <f t="shared" si="14"/>
        <v>4.7651546041288621E-2</v>
      </c>
      <c r="K60" s="254">
        <f t="shared" si="14"/>
        <v>1</v>
      </c>
    </row>
    <row r="61" spans="1:11" x14ac:dyDescent="0.2">
      <c r="A61" s="248" t="s">
        <v>82</v>
      </c>
      <c r="B61" s="250">
        <f>B37</f>
        <v>5945</v>
      </c>
      <c r="C61" s="254">
        <f t="shared" si="14"/>
        <v>0.43868449386013164</v>
      </c>
      <c r="D61" s="254">
        <f t="shared" si="14"/>
        <v>8.5581947297397459E-2</v>
      </c>
      <c r="E61" s="254">
        <f t="shared" si="14"/>
        <v>5.1579442682893072E-2</v>
      </c>
      <c r="F61" s="254">
        <f t="shared" si="14"/>
        <v>5.9207000542013916E-2</v>
      </c>
      <c r="G61" s="254">
        <f t="shared" si="14"/>
        <v>9.8720046822741173E-2</v>
      </c>
      <c r="H61" s="254">
        <f t="shared" si="14"/>
        <v>5.9053916420297177E-2</v>
      </c>
      <c r="I61" s="254">
        <f t="shared" si="14"/>
        <v>0.11223615960010695</v>
      </c>
      <c r="J61" s="254">
        <f t="shared" si="14"/>
        <v>9.4936992774418749E-2</v>
      </c>
      <c r="K61" s="254">
        <f t="shared" si="14"/>
        <v>1</v>
      </c>
    </row>
    <row r="62" spans="1:11" x14ac:dyDescent="0.2">
      <c r="A62" s="248" t="s">
        <v>83</v>
      </c>
      <c r="B62" s="250">
        <f>B38</f>
        <v>4371</v>
      </c>
      <c r="C62" s="254">
        <f t="shared" si="14"/>
        <v>0.43531501507321857</v>
      </c>
      <c r="D62" s="254">
        <f t="shared" si="14"/>
        <v>6.2328466185552295E-2</v>
      </c>
      <c r="E62" s="254">
        <f t="shared" si="14"/>
        <v>6.115036226036203E-2</v>
      </c>
      <c r="F62" s="254">
        <f t="shared" si="14"/>
        <v>6.7702749378065794E-2</v>
      </c>
      <c r="G62" s="254">
        <f t="shared" si="14"/>
        <v>0.11102400786680409</v>
      </c>
      <c r="H62" s="254">
        <f t="shared" si="14"/>
        <v>7.7116042325930098E-2</v>
      </c>
      <c r="I62" s="254">
        <f t="shared" si="14"/>
        <v>0.11443057063427813</v>
      </c>
      <c r="J62" s="254">
        <f t="shared" si="14"/>
        <v>7.0932786275789014E-2</v>
      </c>
      <c r="K62" s="254">
        <f t="shared" si="14"/>
        <v>1</v>
      </c>
    </row>
    <row r="63" spans="1:11" x14ac:dyDescent="0.2">
      <c r="A63" s="248" t="s">
        <v>84</v>
      </c>
      <c r="B63" s="250">
        <f>B39</f>
        <v>4839</v>
      </c>
      <c r="C63" s="254">
        <f t="shared" si="14"/>
        <v>0.44688924363053412</v>
      </c>
      <c r="D63" s="254">
        <f t="shared" si="14"/>
        <v>5.821476225797443E-2</v>
      </c>
      <c r="E63" s="254">
        <f t="shared" si="14"/>
        <v>8.0999692228337333E-2</v>
      </c>
      <c r="F63" s="254">
        <f t="shared" si="14"/>
        <v>5.4806890610970965E-2</v>
      </c>
      <c r="G63" s="254">
        <f t="shared" si="14"/>
        <v>0.13846174684597956</v>
      </c>
      <c r="H63" s="254">
        <f t="shared" si="14"/>
        <v>8.0460268502927756E-2</v>
      </c>
      <c r="I63" s="254">
        <f t="shared" si="14"/>
        <v>9.4290297558416183E-2</v>
      </c>
      <c r="J63" s="254">
        <f t="shared" si="14"/>
        <v>4.5877098364859425E-2</v>
      </c>
      <c r="K63" s="254">
        <f t="shared" si="14"/>
        <v>1</v>
      </c>
    </row>
    <row r="64" spans="1:11" x14ac:dyDescent="0.2">
      <c r="A64" s="248" t="s">
        <v>85</v>
      </c>
      <c r="B64" s="270">
        <f>B40</f>
        <v>1571</v>
      </c>
      <c r="C64" s="255">
        <f t="shared" si="14"/>
        <v>0.39992380943799005</v>
      </c>
      <c r="D64" s="255">
        <f t="shared" si="14"/>
        <v>3.4708387950077683E-2</v>
      </c>
      <c r="E64" s="255">
        <f t="shared" si="14"/>
        <v>0.13246915791461436</v>
      </c>
      <c r="F64" s="255">
        <f t="shared" si="14"/>
        <v>3.0695884468914313E-2</v>
      </c>
      <c r="G64" s="255">
        <f t="shared" si="14"/>
        <v>0.14815893227749866</v>
      </c>
      <c r="H64" s="255">
        <f t="shared" si="14"/>
        <v>8.6804769331768533E-2</v>
      </c>
      <c r="I64" s="255">
        <f t="shared" si="14"/>
        <v>0.11243228425482027</v>
      </c>
      <c r="J64" s="255">
        <f t="shared" si="14"/>
        <v>5.480677436431633E-2</v>
      </c>
      <c r="K64" s="255">
        <f t="shared" si="14"/>
        <v>1</v>
      </c>
    </row>
    <row r="65" spans="1:11" x14ac:dyDescent="0.2">
      <c r="A65" s="248" t="s">
        <v>220</v>
      </c>
      <c r="B65" s="250">
        <f>SUM(B60:B64)</f>
        <v>38245</v>
      </c>
      <c r="C65" s="254">
        <f t="shared" si="14"/>
        <v>0.47626784694634239</v>
      </c>
      <c r="D65" s="254">
        <f t="shared" si="14"/>
        <v>8.2992392191770556E-2</v>
      </c>
      <c r="E65" s="254">
        <f t="shared" si="14"/>
        <v>5.7264366622019905E-2</v>
      </c>
      <c r="F65" s="254">
        <f t="shared" si="14"/>
        <v>5.7022249452159543E-2</v>
      </c>
      <c r="G65" s="254">
        <f t="shared" si="14"/>
        <v>0.11358647294731651</v>
      </c>
      <c r="H65" s="254">
        <f t="shared" si="14"/>
        <v>5.7416847539034525E-2</v>
      </c>
      <c r="I65" s="254">
        <f t="shared" si="14"/>
        <v>9.7598447281373735E-2</v>
      </c>
      <c r="J65" s="254">
        <f t="shared" si="14"/>
        <v>5.7851377019982962E-2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10156</v>
      </c>
      <c r="C67" s="254">
        <f t="shared" ref="C67:K69" si="15">C43/$K43</f>
        <v>0.53462191185202079</v>
      </c>
      <c r="D67" s="254">
        <f t="shared" si="15"/>
        <v>5.7334085935464407E-2</v>
      </c>
      <c r="E67" s="254">
        <f t="shared" si="15"/>
        <v>5.2686717605877502E-2</v>
      </c>
      <c r="F67" s="254">
        <f t="shared" si="15"/>
        <v>5.8989719110213563E-2</v>
      </c>
      <c r="G67" s="254">
        <f t="shared" si="15"/>
        <v>9.7790385763979609E-2</v>
      </c>
      <c r="H67" s="254">
        <f t="shared" si="15"/>
        <v>5.9707358845914597E-2</v>
      </c>
      <c r="I67" s="254">
        <f t="shared" si="15"/>
        <v>7.5783177533737825E-2</v>
      </c>
      <c r="J67" s="254">
        <f t="shared" si="15"/>
        <v>6.3086643352791752E-2</v>
      </c>
      <c r="K67" s="254">
        <f t="shared" si="15"/>
        <v>1</v>
      </c>
    </row>
    <row r="68" spans="1:11" x14ac:dyDescent="0.2">
      <c r="A68" s="248" t="s">
        <v>87</v>
      </c>
      <c r="B68" s="270">
        <f>B44</f>
        <v>7652</v>
      </c>
      <c r="C68" s="255">
        <f t="shared" si="15"/>
        <v>0.48477520175979588</v>
      </c>
      <c r="D68" s="255">
        <f t="shared" si="15"/>
        <v>4.1415365627781801E-2</v>
      </c>
      <c r="E68" s="255">
        <f t="shared" si="15"/>
        <v>9.7896197029977663E-2</v>
      </c>
      <c r="F68" s="255">
        <f t="shared" si="15"/>
        <v>3.7077033987025478E-2</v>
      </c>
      <c r="G68" s="255">
        <f t="shared" si="15"/>
        <v>0.12086117696416604</v>
      </c>
      <c r="H68" s="255">
        <f t="shared" si="15"/>
        <v>7.5435052495625154E-2</v>
      </c>
      <c r="I68" s="255">
        <f t="shared" si="15"/>
        <v>9.2080524093009569E-2</v>
      </c>
      <c r="J68" s="255">
        <f t="shared" si="15"/>
        <v>5.0459448042618302E-2</v>
      </c>
      <c r="K68" s="255">
        <f t="shared" si="15"/>
        <v>1</v>
      </c>
    </row>
    <row r="69" spans="1:11" x14ac:dyDescent="0.2">
      <c r="A69" s="248" t="s">
        <v>221</v>
      </c>
      <c r="B69" s="250">
        <f>SUM(B67:B68)</f>
        <v>17808</v>
      </c>
      <c r="C69" s="254">
        <f t="shared" si="15"/>
        <v>0.50862946332958092</v>
      </c>
      <c r="D69" s="254">
        <f t="shared" si="15"/>
        <v>4.9033307060087898E-2</v>
      </c>
      <c r="E69" s="254">
        <f t="shared" si="15"/>
        <v>7.6261093216285505E-2</v>
      </c>
      <c r="F69" s="254">
        <f t="shared" si="15"/>
        <v>4.7563401525781056E-2</v>
      </c>
      <c r="G69" s="254">
        <f t="shared" si="15"/>
        <v>0.1098205950101529</v>
      </c>
      <c r="H69" s="254">
        <f t="shared" si="15"/>
        <v>6.7908527324445134E-2</v>
      </c>
      <c r="I69" s="254">
        <f t="shared" si="15"/>
        <v>8.4281390168242432E-2</v>
      </c>
      <c r="J69" s="254">
        <f t="shared" si="15"/>
        <v>5.6502222365424092E-2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151433</v>
      </c>
      <c r="C71" s="256">
        <f t="shared" ref="C71:K71" si="16">C47/$K47</f>
        <v>0.52370098232576778</v>
      </c>
      <c r="D71" s="256">
        <f t="shared" si="16"/>
        <v>9.1207914483833641E-2</v>
      </c>
      <c r="E71" s="256">
        <f t="shared" si="16"/>
        <v>5.8092407215039069E-2</v>
      </c>
      <c r="F71" s="256">
        <f t="shared" si="16"/>
        <v>5.2645688683264275E-2</v>
      </c>
      <c r="G71" s="256">
        <f t="shared" si="16"/>
        <v>9.796291238250171E-2</v>
      </c>
      <c r="H71" s="256">
        <f t="shared" si="16"/>
        <v>5.2775507842953658E-2</v>
      </c>
      <c r="I71" s="256">
        <f t="shared" si="16"/>
        <v>6.7584181553658168E-2</v>
      </c>
      <c r="J71" s="256">
        <f t="shared" si="16"/>
        <v>5.6030405512981725E-2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75"/>
  <sheetViews>
    <sheetView topLeftCell="A46" zoomScaleNormal="100" workbookViewId="0">
      <selection activeCell="E73" sqref="E7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1311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1309</v>
      </c>
      <c r="C3" s="291" t="s">
        <v>1312</v>
      </c>
      <c r="D3" s="291" t="s">
        <v>1313</v>
      </c>
      <c r="E3" s="291" t="s">
        <v>1314</v>
      </c>
      <c r="F3" s="291" t="s">
        <v>1315</v>
      </c>
      <c r="G3" s="291" t="s">
        <v>1316</v>
      </c>
      <c r="H3" s="291" t="s">
        <v>1317</v>
      </c>
      <c r="I3" s="291" t="s">
        <v>1318</v>
      </c>
      <c r="J3" s="291" t="s">
        <v>1319</v>
      </c>
      <c r="K3" s="291" t="s">
        <v>1320</v>
      </c>
    </row>
    <row r="4" spans="1:24" ht="15" x14ac:dyDescent="0.25">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78"/>
      <c r="P4" s="379"/>
      <c r="Q4" s="379"/>
      <c r="R4" s="379"/>
      <c r="S4" s="379"/>
      <c r="T4" s="379"/>
      <c r="U4" s="379"/>
      <c r="V4" s="379"/>
      <c r="W4" s="379"/>
      <c r="X4" s="379"/>
    </row>
    <row r="5" spans="1:24" ht="15" x14ac:dyDescent="0.25">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78"/>
      <c r="P5" s="379"/>
      <c r="Q5" s="379"/>
      <c r="R5" s="379"/>
      <c r="S5" s="379"/>
      <c r="T5" s="379"/>
      <c r="U5" s="379"/>
      <c r="V5" s="379"/>
      <c r="W5" s="379"/>
      <c r="X5" s="379"/>
    </row>
    <row r="6" spans="1:24" ht="15" x14ac:dyDescent="0.25">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78"/>
      <c r="P6" s="379"/>
      <c r="Q6" s="379"/>
      <c r="R6" s="379"/>
      <c r="S6" s="379"/>
      <c r="T6" s="379"/>
      <c r="U6" s="379"/>
      <c r="V6" s="379"/>
      <c r="W6" s="379"/>
      <c r="X6" s="379"/>
    </row>
    <row r="7" spans="1:24" ht="15" x14ac:dyDescent="0.25">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78"/>
      <c r="P7" s="379"/>
      <c r="Q7" s="379"/>
      <c r="R7" s="379"/>
      <c r="S7" s="379"/>
      <c r="T7" s="379"/>
      <c r="U7" s="379"/>
      <c r="V7" s="379"/>
      <c r="W7" s="379"/>
      <c r="X7" s="379"/>
    </row>
    <row r="8" spans="1:24" ht="15" x14ac:dyDescent="0.25">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78"/>
      <c r="P8" s="379"/>
      <c r="Q8" s="379"/>
      <c r="R8" s="379"/>
      <c r="S8" s="379"/>
      <c r="T8" s="379"/>
      <c r="U8" s="379"/>
      <c r="V8" s="379"/>
      <c r="W8" s="379"/>
      <c r="X8" s="379"/>
    </row>
    <row r="9" spans="1:24" ht="15" x14ac:dyDescent="0.25">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78"/>
      <c r="P9" s="379"/>
      <c r="Q9" s="379"/>
      <c r="R9" s="379"/>
      <c r="S9" s="379"/>
      <c r="T9" s="379"/>
      <c r="U9" s="379"/>
      <c r="V9" s="379"/>
      <c r="W9" s="379"/>
      <c r="X9" s="379"/>
    </row>
    <row r="10" spans="1:24" x14ac:dyDescent="0.2">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
      <c r="A11" s="268"/>
      <c r="B11" s="250"/>
      <c r="C11" s="250"/>
      <c r="D11" s="250"/>
      <c r="E11" s="250"/>
      <c r="F11" s="250"/>
      <c r="G11" s="250"/>
      <c r="H11" s="250"/>
      <c r="I11" s="250"/>
      <c r="J11" s="250"/>
      <c r="K11" s="248"/>
      <c r="N11" s="250"/>
    </row>
    <row r="12" spans="1:24" ht="15" x14ac:dyDescent="0.25">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78"/>
      <c r="P12" s="379"/>
      <c r="Q12" s="379"/>
      <c r="R12" s="379"/>
      <c r="S12" s="379"/>
      <c r="T12" s="379"/>
      <c r="U12" s="379"/>
      <c r="V12" s="379"/>
      <c r="W12" s="379"/>
      <c r="X12" s="379"/>
    </row>
    <row r="13" spans="1:24" ht="15" x14ac:dyDescent="0.25">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78"/>
      <c r="P13" s="379"/>
      <c r="Q13" s="379"/>
      <c r="R13" s="379"/>
      <c r="S13" s="379"/>
      <c r="T13" s="379"/>
      <c r="U13" s="379"/>
      <c r="V13" s="379"/>
      <c r="W13" s="379"/>
      <c r="X13" s="379"/>
    </row>
    <row r="14" spans="1:24" ht="15" x14ac:dyDescent="0.25">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78"/>
      <c r="P14" s="379"/>
      <c r="Q14" s="379"/>
      <c r="R14" s="379"/>
      <c r="S14" s="379"/>
      <c r="T14" s="379"/>
      <c r="U14" s="379"/>
      <c r="V14" s="379"/>
      <c r="W14" s="379"/>
      <c r="X14" s="379"/>
    </row>
    <row r="15" spans="1:24" ht="15" x14ac:dyDescent="0.25">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78"/>
      <c r="P15" s="379"/>
      <c r="Q15" s="379"/>
      <c r="R15" s="379"/>
      <c r="S15" s="379"/>
      <c r="T15" s="379"/>
      <c r="U15" s="379"/>
      <c r="V15" s="379"/>
      <c r="W15" s="379"/>
      <c r="X15" s="379"/>
    </row>
    <row r="16" spans="1:24" ht="15" x14ac:dyDescent="0.25">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78"/>
      <c r="P16" s="379"/>
      <c r="Q16" s="379"/>
      <c r="R16" s="379"/>
      <c r="S16" s="379"/>
      <c r="T16" s="379"/>
      <c r="U16" s="379"/>
      <c r="V16" s="379"/>
      <c r="W16" s="379"/>
      <c r="X16" s="379"/>
    </row>
    <row r="17" spans="1:24" x14ac:dyDescent="0.2">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
      <c r="A18" s="268"/>
      <c r="B18" s="250"/>
      <c r="C18" s="250"/>
      <c r="D18" s="250"/>
      <c r="E18" s="250"/>
      <c r="F18" s="250"/>
      <c r="G18" s="250"/>
      <c r="H18" s="250"/>
      <c r="I18" s="250"/>
      <c r="J18" s="250"/>
      <c r="K18" s="248"/>
    </row>
    <row r="19" spans="1:24" ht="15" x14ac:dyDescent="0.25">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78"/>
      <c r="P19" s="379"/>
      <c r="Q19" s="379"/>
      <c r="R19" s="379"/>
      <c r="S19" s="379"/>
      <c r="T19" s="379"/>
      <c r="U19" s="379"/>
      <c r="V19" s="379"/>
      <c r="W19" s="379"/>
      <c r="X19" s="379"/>
    </row>
    <row r="20" spans="1:24" ht="15" x14ac:dyDescent="0.25">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78"/>
      <c r="P20" s="379"/>
      <c r="Q20" s="379"/>
      <c r="R20" s="379"/>
      <c r="S20" s="379"/>
      <c r="T20" s="379"/>
      <c r="U20" s="379"/>
      <c r="V20" s="379"/>
      <c r="W20" s="379"/>
      <c r="X20" s="379"/>
    </row>
    <row r="21" spans="1:24" x14ac:dyDescent="0.2">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FY2016</v>
      </c>
      <c r="C26" s="264"/>
      <c r="D26" s="264"/>
      <c r="E26" s="264"/>
      <c r="F26" s="264"/>
      <c r="G26" s="264"/>
      <c r="H26" s="264"/>
      <c r="I26" s="264"/>
      <c r="J26" s="264"/>
      <c r="K26" s="264"/>
    </row>
    <row r="27" spans="1:24" ht="39" customHeight="1" x14ac:dyDescent="0.2">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5" x14ac:dyDescent="0.25">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58"/>
      <c r="P29" s="359"/>
      <c r="Q29" s="359"/>
      <c r="R29" s="359"/>
      <c r="S29" s="359"/>
      <c r="T29" s="359"/>
      <c r="U29" s="359"/>
    </row>
    <row r="30" spans="1:24" ht="15" x14ac:dyDescent="0.25">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58"/>
      <c r="P30" s="359"/>
      <c r="Q30" s="359"/>
      <c r="R30" s="359"/>
      <c r="S30" s="359"/>
      <c r="T30" s="359"/>
      <c r="U30" s="359"/>
    </row>
    <row r="31" spans="1:24" ht="15" x14ac:dyDescent="0.25">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58"/>
      <c r="P31" s="359"/>
      <c r="Q31" s="359"/>
      <c r="R31" s="359"/>
      <c r="S31" s="359"/>
      <c r="T31" s="359"/>
      <c r="U31" s="359"/>
    </row>
    <row r="32" spans="1:24" ht="15" x14ac:dyDescent="0.25">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58"/>
      <c r="P32" s="359"/>
      <c r="Q32" s="359"/>
      <c r="R32" s="359"/>
      <c r="S32" s="359"/>
      <c r="T32" s="359"/>
      <c r="U32" s="359"/>
    </row>
    <row r="33" spans="1:21" ht="15" x14ac:dyDescent="0.25">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58"/>
      <c r="P33" s="359"/>
      <c r="Q33" s="359"/>
      <c r="R33" s="359"/>
      <c r="S33" s="359"/>
      <c r="T33" s="359"/>
      <c r="U33" s="359"/>
    </row>
    <row r="34" spans="1:21" ht="15" x14ac:dyDescent="0.25">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58"/>
      <c r="P36" s="359"/>
      <c r="Q36" s="359"/>
      <c r="R36" s="359"/>
      <c r="S36" s="359"/>
      <c r="T36" s="359"/>
      <c r="U36" s="359"/>
    </row>
    <row r="37" spans="1:21" ht="15" x14ac:dyDescent="0.25">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58"/>
      <c r="P37" s="359"/>
      <c r="Q37" s="359"/>
      <c r="R37" s="359"/>
      <c r="S37" s="359"/>
      <c r="T37" s="359"/>
      <c r="U37" s="359"/>
    </row>
    <row r="38" spans="1:21" ht="15" x14ac:dyDescent="0.25">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58"/>
      <c r="P38" s="359"/>
      <c r="Q38" s="359"/>
      <c r="R38" s="359"/>
      <c r="S38" s="359"/>
      <c r="T38" s="359"/>
      <c r="U38" s="359"/>
    </row>
    <row r="39" spans="1:21" ht="15" x14ac:dyDescent="0.25">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58"/>
      <c r="P39" s="359"/>
      <c r="Q39" s="359"/>
      <c r="R39" s="359"/>
      <c r="S39" s="359"/>
      <c r="T39" s="359"/>
      <c r="U39" s="359"/>
    </row>
    <row r="40" spans="1:21" ht="15" x14ac:dyDescent="0.25">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58"/>
      <c r="P40" s="359"/>
      <c r="Q40" s="359"/>
      <c r="R40" s="359"/>
      <c r="S40" s="359"/>
      <c r="T40" s="359"/>
      <c r="U40" s="359"/>
    </row>
    <row r="41" spans="1:21" ht="15" x14ac:dyDescent="0.25">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FY2016</v>
      </c>
      <c r="D50" s="248"/>
      <c r="E50" s="248"/>
      <c r="F50" s="248"/>
      <c r="G50" s="248"/>
      <c r="H50" s="248"/>
      <c r="I50" s="248"/>
      <c r="J50" s="248"/>
      <c r="K50" s="248"/>
    </row>
    <row r="51" spans="1:11" ht="40.5" customHeight="1" x14ac:dyDescent="0.2">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75"/>
  <sheetViews>
    <sheetView topLeftCell="A19" zoomScaleNormal="100" workbookViewId="0">
      <selection activeCell="I12" sqref="I1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1270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1261</v>
      </c>
      <c r="C3" s="291" t="s">
        <v>1271</v>
      </c>
      <c r="D3" s="291" t="s">
        <v>1272</v>
      </c>
      <c r="E3" s="291" t="s">
        <v>1273</v>
      </c>
      <c r="F3" s="291" t="s">
        <v>1274</v>
      </c>
      <c r="G3" s="291" t="s">
        <v>1275</v>
      </c>
      <c r="H3" s="291" t="s">
        <v>1276</v>
      </c>
      <c r="I3" s="291" t="s">
        <v>1277</v>
      </c>
      <c r="J3" s="291" t="s">
        <v>1278</v>
      </c>
      <c r="K3" s="291" t="s">
        <v>1279</v>
      </c>
    </row>
    <row r="4" spans="1:24" ht="15" x14ac:dyDescent="0.25">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78"/>
      <c r="P4" s="379"/>
      <c r="Q4" s="379"/>
      <c r="R4" s="379"/>
      <c r="S4" s="379"/>
      <c r="T4" s="379"/>
      <c r="U4" s="379"/>
      <c r="V4" s="379"/>
      <c r="W4" s="379"/>
      <c r="X4" s="379"/>
    </row>
    <row r="5" spans="1:24" ht="15" x14ac:dyDescent="0.25">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78"/>
      <c r="P5" s="379"/>
      <c r="Q5" s="379"/>
      <c r="R5" s="379"/>
      <c r="S5" s="379"/>
      <c r="T5" s="379"/>
      <c r="U5" s="379"/>
      <c r="V5" s="379"/>
      <c r="W5" s="379"/>
      <c r="X5" s="379"/>
    </row>
    <row r="6" spans="1:24" ht="15" x14ac:dyDescent="0.25">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78"/>
      <c r="P6" s="379"/>
      <c r="Q6" s="379"/>
      <c r="R6" s="379"/>
      <c r="S6" s="379"/>
      <c r="T6" s="379"/>
      <c r="U6" s="379"/>
      <c r="V6" s="379"/>
      <c r="W6" s="379"/>
      <c r="X6" s="379"/>
    </row>
    <row r="7" spans="1:24" ht="15" x14ac:dyDescent="0.25">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78"/>
      <c r="P7" s="379"/>
      <c r="Q7" s="379"/>
      <c r="R7" s="379"/>
      <c r="S7" s="379"/>
      <c r="T7" s="379"/>
      <c r="U7" s="379"/>
      <c r="V7" s="379"/>
      <c r="W7" s="379"/>
      <c r="X7" s="379"/>
    </row>
    <row r="8" spans="1:24" ht="15" x14ac:dyDescent="0.25">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78"/>
      <c r="P8" s="379"/>
      <c r="Q8" s="379"/>
      <c r="R8" s="379"/>
      <c r="S8" s="379"/>
      <c r="T8" s="379"/>
      <c r="U8" s="379"/>
      <c r="V8" s="379"/>
      <c r="W8" s="379"/>
      <c r="X8" s="379"/>
    </row>
    <row r="9" spans="1:24" ht="15" x14ac:dyDescent="0.25">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78"/>
      <c r="P9" s="379"/>
      <c r="Q9" s="379"/>
      <c r="R9" s="379"/>
      <c r="S9" s="379"/>
      <c r="T9" s="379"/>
      <c r="U9" s="379"/>
      <c r="V9" s="379"/>
      <c r="W9" s="379"/>
      <c r="X9" s="379"/>
    </row>
    <row r="10" spans="1:24" x14ac:dyDescent="0.2">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78"/>
      <c r="P12" s="379"/>
      <c r="Q12" s="379"/>
      <c r="R12" s="379"/>
      <c r="S12" s="379"/>
      <c r="T12" s="379"/>
      <c r="U12" s="379"/>
      <c r="V12" s="379"/>
      <c r="W12" s="379"/>
      <c r="X12" s="379"/>
    </row>
    <row r="13" spans="1:24" ht="15" x14ac:dyDescent="0.25">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78"/>
      <c r="P13" s="379"/>
      <c r="Q13" s="379"/>
      <c r="R13" s="379"/>
      <c r="S13" s="379"/>
      <c r="T13" s="379"/>
      <c r="U13" s="379"/>
      <c r="V13" s="379"/>
      <c r="W13" s="379"/>
      <c r="X13" s="379"/>
    </row>
    <row r="14" spans="1:24" ht="15" x14ac:dyDescent="0.25">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78"/>
      <c r="P14" s="379"/>
      <c r="Q14" s="379"/>
      <c r="R14" s="379"/>
      <c r="S14" s="379"/>
      <c r="T14" s="379"/>
      <c r="U14" s="379"/>
      <c r="V14" s="379"/>
      <c r="W14" s="379"/>
      <c r="X14" s="379"/>
    </row>
    <row r="15" spans="1:24" ht="15" x14ac:dyDescent="0.25">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78"/>
      <c r="P15" s="379"/>
      <c r="Q15" s="379"/>
      <c r="R15" s="379"/>
      <c r="S15" s="379"/>
      <c r="T15" s="379"/>
      <c r="U15" s="379"/>
      <c r="V15" s="379"/>
      <c r="W15" s="379"/>
      <c r="X15" s="379"/>
    </row>
    <row r="16" spans="1:24" ht="15" x14ac:dyDescent="0.25">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78"/>
      <c r="P16" s="379"/>
      <c r="Q16" s="379"/>
      <c r="R16" s="379"/>
      <c r="S16" s="379"/>
      <c r="T16" s="379"/>
      <c r="U16" s="379"/>
      <c r="V16" s="379"/>
      <c r="W16" s="379"/>
      <c r="X16" s="379"/>
    </row>
    <row r="17" spans="1:24" x14ac:dyDescent="0.2">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
      <c r="A18" s="268"/>
      <c r="B18" s="250"/>
      <c r="C18" s="250"/>
      <c r="D18" s="250"/>
      <c r="E18" s="250"/>
      <c r="F18" s="250"/>
      <c r="G18" s="250"/>
      <c r="H18" s="250"/>
      <c r="I18" s="250"/>
      <c r="J18" s="250"/>
      <c r="K18" s="248"/>
    </row>
    <row r="19" spans="1:24" ht="15" x14ac:dyDescent="0.25">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78"/>
      <c r="P19" s="379"/>
      <c r="Q19" s="379"/>
      <c r="R19" s="379"/>
      <c r="S19" s="379"/>
      <c r="T19" s="379"/>
      <c r="U19" s="379"/>
      <c r="V19" s="379"/>
      <c r="W19" s="379"/>
      <c r="X19" s="379"/>
    </row>
    <row r="20" spans="1:24" ht="15" x14ac:dyDescent="0.25">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78"/>
      <c r="P20" s="379"/>
      <c r="Q20" s="379"/>
      <c r="R20" s="379"/>
      <c r="S20" s="379"/>
      <c r="T20" s="379"/>
      <c r="U20" s="379"/>
      <c r="V20" s="379"/>
      <c r="W20" s="379"/>
      <c r="X20" s="379"/>
    </row>
    <row r="21" spans="1:24" x14ac:dyDescent="0.2">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FY2015</v>
      </c>
      <c r="C26" s="264"/>
      <c r="D26" s="264"/>
      <c r="E26" s="264"/>
      <c r="F26" s="264"/>
      <c r="G26" s="264"/>
      <c r="H26" s="264"/>
      <c r="I26" s="264"/>
      <c r="J26" s="264"/>
      <c r="K26" s="264"/>
    </row>
    <row r="27" spans="1:24" ht="39" customHeight="1" x14ac:dyDescent="0.2">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5" x14ac:dyDescent="0.25">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58"/>
      <c r="P29" s="359"/>
      <c r="Q29" s="359"/>
      <c r="R29" s="359"/>
      <c r="S29" s="359"/>
      <c r="T29" s="359"/>
      <c r="U29" s="359"/>
    </row>
    <row r="30" spans="1:24" ht="15" x14ac:dyDescent="0.25">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58"/>
      <c r="P30" s="359"/>
      <c r="Q30" s="359"/>
      <c r="R30" s="359"/>
      <c r="S30" s="359"/>
      <c r="T30" s="359"/>
      <c r="U30" s="359"/>
    </row>
    <row r="31" spans="1:24" ht="15" x14ac:dyDescent="0.25">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58"/>
      <c r="P31" s="359"/>
      <c r="Q31" s="359"/>
      <c r="R31" s="359"/>
      <c r="S31" s="359"/>
      <c r="T31" s="359"/>
      <c r="U31" s="359"/>
    </row>
    <row r="32" spans="1:24" ht="15" x14ac:dyDescent="0.25">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58"/>
      <c r="P32" s="359"/>
      <c r="Q32" s="359"/>
      <c r="R32" s="359"/>
      <c r="S32" s="359"/>
      <c r="T32" s="359"/>
      <c r="U32" s="359"/>
    </row>
    <row r="33" spans="1:21" ht="15" x14ac:dyDescent="0.25">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58"/>
      <c r="P33" s="359"/>
      <c r="Q33" s="359"/>
      <c r="R33" s="359"/>
      <c r="S33" s="359"/>
      <c r="T33" s="359"/>
      <c r="U33" s="359"/>
    </row>
    <row r="34" spans="1:21" ht="15" x14ac:dyDescent="0.25">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58"/>
      <c r="P36" s="359"/>
      <c r="Q36" s="359"/>
      <c r="R36" s="359"/>
      <c r="S36" s="359"/>
      <c r="T36" s="359"/>
      <c r="U36" s="359"/>
    </row>
    <row r="37" spans="1:21" ht="15" x14ac:dyDescent="0.25">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58"/>
      <c r="P37" s="359"/>
      <c r="Q37" s="359"/>
      <c r="R37" s="359"/>
      <c r="S37" s="359"/>
      <c r="T37" s="359"/>
      <c r="U37" s="359"/>
    </row>
    <row r="38" spans="1:21" ht="15" x14ac:dyDescent="0.25">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58"/>
      <c r="P38" s="359"/>
      <c r="Q38" s="359"/>
      <c r="R38" s="359"/>
      <c r="S38" s="359"/>
      <c r="T38" s="359"/>
      <c r="U38" s="359"/>
    </row>
    <row r="39" spans="1:21" ht="15" x14ac:dyDescent="0.25">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58"/>
      <c r="P39" s="359"/>
      <c r="Q39" s="359"/>
      <c r="R39" s="359"/>
      <c r="S39" s="359"/>
      <c r="T39" s="359"/>
      <c r="U39" s="359"/>
    </row>
    <row r="40" spans="1:21" ht="15" x14ac:dyDescent="0.25">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58"/>
      <c r="P40" s="359"/>
      <c r="Q40" s="359"/>
      <c r="R40" s="359"/>
      <c r="S40" s="359"/>
      <c r="T40" s="359"/>
      <c r="U40" s="359"/>
    </row>
    <row r="41" spans="1:21" ht="15" x14ac:dyDescent="0.25">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
      <c r="A46" s="248"/>
      <c r="B46" s="250"/>
      <c r="C46" s="248"/>
      <c r="D46" s="248"/>
      <c r="E46" s="248"/>
      <c r="F46" s="248"/>
      <c r="G46" s="248"/>
      <c r="H46" s="248"/>
      <c r="I46" s="248"/>
      <c r="J46" s="248"/>
      <c r="K46" s="248"/>
    </row>
    <row r="47" spans="1:21" ht="13.5" thickBot="1" x14ac:dyDescent="0.25">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FY2015</v>
      </c>
      <c r="D50" s="248"/>
      <c r="E50" s="248"/>
      <c r="F50" s="248"/>
      <c r="G50" s="248"/>
      <c r="H50" s="248"/>
      <c r="I50" s="248"/>
      <c r="J50" s="248"/>
      <c r="K50" s="248"/>
    </row>
    <row r="51" spans="1:11" ht="40.5" customHeight="1" x14ac:dyDescent="0.2">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75"/>
  <sheetViews>
    <sheetView topLeftCell="A19"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1251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1242</v>
      </c>
      <c r="C3" s="291" t="s">
        <v>1252</v>
      </c>
      <c r="D3" s="291" t="s">
        <v>1253</v>
      </c>
      <c r="E3" s="291" t="s">
        <v>1254</v>
      </c>
      <c r="F3" s="291" t="s">
        <v>1255</v>
      </c>
      <c r="G3" s="291" t="s">
        <v>1256</v>
      </c>
      <c r="H3" s="291" t="s">
        <v>1257</v>
      </c>
      <c r="I3" s="291" t="s">
        <v>1249</v>
      </c>
      <c r="J3" s="291" t="s">
        <v>1258</v>
      </c>
      <c r="K3" s="291" t="s">
        <v>1259</v>
      </c>
    </row>
    <row r="4" spans="1:24" ht="15" x14ac:dyDescent="0.25">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78"/>
      <c r="P4" s="379"/>
      <c r="Q4" s="379"/>
      <c r="R4" s="379"/>
      <c r="S4" s="379"/>
      <c r="T4" s="379"/>
      <c r="U4" s="379"/>
      <c r="V4" s="379"/>
      <c r="W4" s="379"/>
      <c r="X4" s="379"/>
    </row>
    <row r="5" spans="1:24" ht="15" x14ac:dyDescent="0.25">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78"/>
      <c r="P5" s="379"/>
      <c r="Q5" s="379"/>
      <c r="R5" s="379"/>
      <c r="S5" s="379"/>
      <c r="T5" s="379"/>
      <c r="U5" s="379"/>
      <c r="V5" s="379"/>
      <c r="W5" s="379"/>
      <c r="X5" s="379"/>
    </row>
    <row r="6" spans="1:24" ht="15" x14ac:dyDescent="0.25">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78"/>
      <c r="P6" s="379"/>
      <c r="Q6" s="379"/>
      <c r="R6" s="379"/>
      <c r="S6" s="379"/>
      <c r="T6" s="379"/>
      <c r="U6" s="379"/>
      <c r="V6" s="379"/>
      <c r="W6" s="379"/>
      <c r="X6" s="379"/>
    </row>
    <row r="7" spans="1:24" ht="15" x14ac:dyDescent="0.25">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78"/>
      <c r="P7" s="379"/>
      <c r="Q7" s="379"/>
      <c r="R7" s="379"/>
      <c r="S7" s="379"/>
      <c r="T7" s="379"/>
      <c r="U7" s="379"/>
      <c r="V7" s="379"/>
      <c r="W7" s="379"/>
      <c r="X7" s="379"/>
    </row>
    <row r="8" spans="1:24" ht="15" x14ac:dyDescent="0.25">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78"/>
      <c r="P8" s="379"/>
      <c r="Q8" s="379"/>
      <c r="R8" s="379"/>
      <c r="S8" s="379"/>
      <c r="T8" s="379"/>
      <c r="U8" s="379"/>
      <c r="V8" s="379"/>
      <c r="W8" s="379"/>
      <c r="X8" s="379"/>
    </row>
    <row r="9" spans="1:24" ht="15" x14ac:dyDescent="0.25">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78"/>
      <c r="P9" s="379"/>
      <c r="Q9" s="379"/>
      <c r="R9" s="379"/>
      <c r="S9" s="379"/>
      <c r="T9" s="379"/>
      <c r="U9" s="379"/>
      <c r="V9" s="379"/>
      <c r="W9" s="379"/>
      <c r="X9" s="379"/>
    </row>
    <row r="10" spans="1:24" x14ac:dyDescent="0.2">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
      <c r="A11" s="268"/>
      <c r="B11" s="250"/>
      <c r="C11" s="250"/>
      <c r="D11" s="250"/>
      <c r="E11" s="250"/>
      <c r="F11" s="250"/>
      <c r="G11" s="250"/>
      <c r="H11" s="250"/>
      <c r="I11" s="250"/>
      <c r="J11" s="250"/>
      <c r="K11" s="248"/>
      <c r="N11" s="250"/>
    </row>
    <row r="12" spans="1:24" ht="15" x14ac:dyDescent="0.25">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78"/>
      <c r="P12" s="379"/>
      <c r="Q12" s="379"/>
      <c r="R12" s="379"/>
      <c r="S12" s="379"/>
      <c r="T12" s="379"/>
      <c r="U12" s="379"/>
      <c r="V12" s="379"/>
      <c r="W12" s="379"/>
      <c r="X12" s="379"/>
    </row>
    <row r="13" spans="1:24" ht="15" x14ac:dyDescent="0.25">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78"/>
      <c r="P13" s="379"/>
      <c r="Q13" s="379"/>
      <c r="R13" s="379"/>
      <c r="S13" s="379"/>
      <c r="T13" s="379"/>
      <c r="U13" s="379"/>
      <c r="V13" s="379"/>
      <c r="W13" s="379"/>
      <c r="X13" s="379"/>
    </row>
    <row r="14" spans="1:24" ht="15" x14ac:dyDescent="0.25">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78"/>
      <c r="P14" s="379"/>
      <c r="Q14" s="379"/>
      <c r="R14" s="379"/>
      <c r="S14" s="379"/>
      <c r="T14" s="379"/>
      <c r="U14" s="379"/>
      <c r="V14" s="379"/>
      <c r="W14" s="379"/>
      <c r="X14" s="379"/>
    </row>
    <row r="15" spans="1:24" ht="15" x14ac:dyDescent="0.25">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78"/>
      <c r="P15" s="379"/>
      <c r="Q15" s="379"/>
      <c r="R15" s="379"/>
      <c r="S15" s="379"/>
      <c r="T15" s="379"/>
      <c r="U15" s="379"/>
      <c r="V15" s="379"/>
      <c r="W15" s="379"/>
      <c r="X15" s="379"/>
    </row>
    <row r="16" spans="1:24" ht="15" x14ac:dyDescent="0.25">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78"/>
      <c r="P16" s="379"/>
      <c r="Q16" s="379"/>
      <c r="R16" s="379"/>
      <c r="S16" s="379"/>
      <c r="T16" s="379"/>
      <c r="U16" s="379"/>
      <c r="V16" s="379"/>
      <c r="W16" s="379"/>
      <c r="X16" s="379"/>
    </row>
    <row r="17" spans="1:24" x14ac:dyDescent="0.2">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
      <c r="A18" s="268"/>
      <c r="B18" s="250"/>
      <c r="C18" s="250"/>
      <c r="D18" s="250"/>
      <c r="E18" s="250"/>
      <c r="F18" s="250"/>
      <c r="G18" s="250"/>
      <c r="H18" s="250"/>
      <c r="I18" s="250"/>
      <c r="J18" s="250"/>
      <c r="K18" s="248"/>
    </row>
    <row r="19" spans="1:24" ht="15" x14ac:dyDescent="0.25">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78"/>
      <c r="P19" s="379"/>
      <c r="Q19" s="379"/>
      <c r="R19" s="379"/>
      <c r="S19" s="379"/>
      <c r="T19" s="379"/>
      <c r="U19" s="379"/>
      <c r="V19" s="379"/>
      <c r="W19" s="379"/>
      <c r="X19" s="379"/>
    </row>
    <row r="20" spans="1:24" ht="15" x14ac:dyDescent="0.25">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78"/>
      <c r="P20" s="379"/>
      <c r="Q20" s="379"/>
      <c r="R20" s="379"/>
      <c r="S20" s="379"/>
      <c r="T20" s="379"/>
      <c r="U20" s="379"/>
      <c r="V20" s="379"/>
      <c r="W20" s="379"/>
      <c r="X20" s="379"/>
    </row>
    <row r="21" spans="1:24" x14ac:dyDescent="0.2">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FY2014</v>
      </c>
      <c r="C26" s="264"/>
      <c r="D26" s="264"/>
      <c r="E26" s="264"/>
      <c r="F26" s="264"/>
      <c r="G26" s="264"/>
      <c r="H26" s="264"/>
      <c r="I26" s="264"/>
      <c r="J26" s="264"/>
      <c r="K26" s="264"/>
    </row>
    <row r="27" spans="1:24" ht="39" customHeight="1" x14ac:dyDescent="0.2">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5" x14ac:dyDescent="0.25">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58"/>
      <c r="P29" s="359"/>
      <c r="Q29" s="359"/>
      <c r="R29" s="359"/>
      <c r="S29" s="359"/>
      <c r="T29" s="359"/>
      <c r="U29" s="359"/>
    </row>
    <row r="30" spans="1:24" ht="15" x14ac:dyDescent="0.25">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58"/>
      <c r="P30" s="359"/>
      <c r="Q30" s="359"/>
      <c r="R30" s="359"/>
      <c r="S30" s="359"/>
      <c r="T30" s="359"/>
      <c r="U30" s="359"/>
    </row>
    <row r="31" spans="1:24" ht="15" x14ac:dyDescent="0.25">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58"/>
      <c r="P31" s="359"/>
      <c r="Q31" s="359"/>
      <c r="R31" s="359"/>
      <c r="S31" s="359"/>
      <c r="T31" s="359"/>
      <c r="U31" s="359"/>
    </row>
    <row r="32" spans="1:24" ht="15" x14ac:dyDescent="0.25">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58"/>
      <c r="P32" s="359"/>
      <c r="Q32" s="359"/>
      <c r="R32" s="359"/>
      <c r="S32" s="359"/>
      <c r="T32" s="359"/>
      <c r="U32" s="359"/>
    </row>
    <row r="33" spans="1:21" ht="15" x14ac:dyDescent="0.25">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58"/>
      <c r="P33" s="359"/>
      <c r="Q33" s="359"/>
      <c r="R33" s="359"/>
      <c r="S33" s="359"/>
      <c r="T33" s="359"/>
      <c r="U33" s="359"/>
    </row>
    <row r="34" spans="1:21" ht="15" x14ac:dyDescent="0.25">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58"/>
      <c r="P36" s="359"/>
      <c r="Q36" s="359"/>
      <c r="R36" s="359"/>
      <c r="S36" s="359"/>
      <c r="T36" s="359"/>
      <c r="U36" s="359"/>
    </row>
    <row r="37" spans="1:21" ht="15" x14ac:dyDescent="0.25">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58"/>
      <c r="P37" s="359"/>
      <c r="Q37" s="359"/>
      <c r="R37" s="359"/>
      <c r="S37" s="359"/>
      <c r="T37" s="359"/>
      <c r="U37" s="359"/>
    </row>
    <row r="38" spans="1:21" ht="15" x14ac:dyDescent="0.25">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58"/>
      <c r="P38" s="359"/>
      <c r="Q38" s="359"/>
      <c r="R38" s="359"/>
      <c r="S38" s="359"/>
      <c r="T38" s="359"/>
      <c r="U38" s="359"/>
    </row>
    <row r="39" spans="1:21" ht="15" x14ac:dyDescent="0.25">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58"/>
      <c r="P39" s="359"/>
      <c r="Q39" s="359"/>
      <c r="R39" s="359"/>
      <c r="S39" s="359"/>
      <c r="T39" s="359"/>
      <c r="U39" s="359"/>
    </row>
    <row r="40" spans="1:21" ht="15" x14ac:dyDescent="0.25">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58"/>
      <c r="P40" s="359"/>
      <c r="Q40" s="359"/>
      <c r="R40" s="359"/>
      <c r="S40" s="359"/>
      <c r="T40" s="359"/>
      <c r="U40" s="359"/>
    </row>
    <row r="41" spans="1:21" ht="15" x14ac:dyDescent="0.25">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FY2014</v>
      </c>
      <c r="D50" s="248"/>
      <c r="E50" s="248"/>
      <c r="F50" s="248"/>
      <c r="G50" s="248"/>
      <c r="H50" s="248"/>
      <c r="I50" s="248"/>
      <c r="J50" s="248"/>
      <c r="K50" s="248"/>
    </row>
    <row r="51" spans="1:11" ht="40.5" customHeight="1" x14ac:dyDescent="0.2">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75"/>
  <sheetViews>
    <sheetView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1210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1198</v>
      </c>
      <c r="C3" s="291" t="s">
        <v>1199</v>
      </c>
      <c r="D3" s="291" t="s">
        <v>1200</v>
      </c>
      <c r="E3" s="291" t="s">
        <v>1201</v>
      </c>
      <c r="F3" s="291" t="s">
        <v>1202</v>
      </c>
      <c r="G3" s="291" t="s">
        <v>1203</v>
      </c>
      <c r="H3" s="291" t="s">
        <v>1204</v>
      </c>
      <c r="I3" s="291" t="s">
        <v>1205</v>
      </c>
      <c r="J3" s="291" t="s">
        <v>1206</v>
      </c>
      <c r="K3" s="291" t="s">
        <v>1207</v>
      </c>
    </row>
    <row r="4" spans="1:24" ht="15" x14ac:dyDescent="0.25">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78"/>
      <c r="P4" s="379"/>
      <c r="Q4" s="379"/>
      <c r="R4" s="379"/>
      <c r="S4" s="379"/>
      <c r="T4" s="379"/>
      <c r="U4" s="379"/>
      <c r="V4" s="379"/>
      <c r="W4" s="379"/>
      <c r="X4" s="379"/>
    </row>
    <row r="5" spans="1:24" ht="15" x14ac:dyDescent="0.25">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78"/>
      <c r="P5" s="379"/>
      <c r="Q5" s="379"/>
      <c r="R5" s="379"/>
      <c r="S5" s="379"/>
      <c r="T5" s="379"/>
      <c r="U5" s="379"/>
      <c r="V5" s="379"/>
      <c r="W5" s="379"/>
      <c r="X5" s="379"/>
    </row>
    <row r="6" spans="1:24" ht="15" x14ac:dyDescent="0.25">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78"/>
      <c r="P6" s="379"/>
      <c r="Q6" s="379"/>
      <c r="R6" s="379"/>
      <c r="S6" s="379"/>
      <c r="T6" s="379"/>
      <c r="U6" s="379"/>
      <c r="V6" s="379"/>
      <c r="W6" s="379"/>
      <c r="X6" s="379"/>
    </row>
    <row r="7" spans="1:24" ht="15" x14ac:dyDescent="0.25">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78"/>
      <c r="P7" s="379"/>
      <c r="Q7" s="379"/>
      <c r="R7" s="379"/>
      <c r="S7" s="379"/>
      <c r="T7" s="379"/>
      <c r="U7" s="379"/>
      <c r="V7" s="379"/>
      <c r="W7" s="379"/>
      <c r="X7" s="379"/>
    </row>
    <row r="8" spans="1:24" ht="15" x14ac:dyDescent="0.25">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78"/>
      <c r="P8" s="379"/>
      <c r="Q8" s="379"/>
      <c r="R8" s="379"/>
      <c r="S8" s="379"/>
      <c r="T8" s="379"/>
      <c r="U8" s="379"/>
      <c r="V8" s="379"/>
      <c r="W8" s="379"/>
      <c r="X8" s="379"/>
    </row>
    <row r="9" spans="1:24" ht="15" x14ac:dyDescent="0.25">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78"/>
      <c r="P9" s="379"/>
      <c r="Q9" s="379"/>
      <c r="R9" s="379"/>
      <c r="S9" s="379"/>
      <c r="T9" s="379"/>
      <c r="U9" s="379"/>
      <c r="V9" s="379"/>
      <c r="W9" s="379"/>
      <c r="X9" s="379"/>
    </row>
    <row r="10" spans="1:24" x14ac:dyDescent="0.2">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
      <c r="A11" s="268"/>
      <c r="B11" s="250"/>
      <c r="C11" s="250"/>
      <c r="D11" s="250"/>
      <c r="E11" s="250"/>
      <c r="F11" s="250"/>
      <c r="G11" s="250"/>
      <c r="H11" s="250"/>
      <c r="I11" s="250"/>
      <c r="J11" s="250"/>
      <c r="K11" s="248"/>
      <c r="N11" s="250"/>
    </row>
    <row r="12" spans="1:24" ht="15" x14ac:dyDescent="0.25">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78"/>
      <c r="P12" s="379"/>
      <c r="Q12" s="379"/>
      <c r="R12" s="379"/>
      <c r="S12" s="379"/>
      <c r="T12" s="379"/>
      <c r="U12" s="379"/>
      <c r="V12" s="379"/>
      <c r="W12" s="379"/>
      <c r="X12" s="379"/>
    </row>
    <row r="13" spans="1:24" ht="15" x14ac:dyDescent="0.25">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78"/>
      <c r="P13" s="379"/>
      <c r="Q13" s="379"/>
      <c r="R13" s="379"/>
      <c r="S13" s="379"/>
      <c r="T13" s="379"/>
      <c r="U13" s="379"/>
      <c r="V13" s="379"/>
      <c r="W13" s="379"/>
      <c r="X13" s="379"/>
    </row>
    <row r="14" spans="1:24" ht="15" x14ac:dyDescent="0.25">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78"/>
      <c r="P14" s="379"/>
      <c r="Q14" s="379"/>
      <c r="R14" s="379"/>
      <c r="S14" s="379"/>
      <c r="T14" s="379"/>
      <c r="U14" s="379"/>
      <c r="V14" s="379"/>
      <c r="W14" s="379"/>
      <c r="X14" s="379"/>
    </row>
    <row r="15" spans="1:24" ht="15" x14ac:dyDescent="0.25">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78"/>
      <c r="P15" s="379"/>
      <c r="Q15" s="379"/>
      <c r="R15" s="379"/>
      <c r="S15" s="379"/>
      <c r="T15" s="379"/>
      <c r="U15" s="379"/>
      <c r="V15" s="379"/>
      <c r="W15" s="379"/>
      <c r="X15" s="379"/>
    </row>
    <row r="16" spans="1:24" ht="15" x14ac:dyDescent="0.25">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78"/>
      <c r="P16" s="379"/>
      <c r="Q16" s="379"/>
      <c r="R16" s="379"/>
      <c r="S16" s="379"/>
      <c r="T16" s="379"/>
      <c r="U16" s="379"/>
      <c r="V16" s="379"/>
      <c r="W16" s="379"/>
      <c r="X16" s="379"/>
    </row>
    <row r="17" spans="1:24" x14ac:dyDescent="0.2">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
      <c r="A18" s="268"/>
      <c r="B18" s="250"/>
      <c r="C18" s="250"/>
      <c r="D18" s="250"/>
      <c r="E18" s="250"/>
      <c r="F18" s="250"/>
      <c r="G18" s="250"/>
      <c r="H18" s="250"/>
      <c r="I18" s="250"/>
      <c r="J18" s="250"/>
      <c r="K18" s="248"/>
    </row>
    <row r="19" spans="1:24" ht="15" x14ac:dyDescent="0.25">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78"/>
      <c r="P19" s="379"/>
      <c r="Q19" s="379"/>
      <c r="R19" s="379"/>
      <c r="S19" s="379"/>
      <c r="T19" s="379"/>
      <c r="U19" s="379"/>
      <c r="V19" s="379"/>
      <c r="W19" s="379"/>
      <c r="X19" s="379"/>
    </row>
    <row r="20" spans="1:24" ht="15" x14ac:dyDescent="0.25">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78"/>
      <c r="P20" s="379"/>
      <c r="Q20" s="379"/>
      <c r="R20" s="379"/>
      <c r="S20" s="379"/>
      <c r="T20" s="379"/>
      <c r="U20" s="379"/>
      <c r="V20" s="379"/>
      <c r="W20" s="379"/>
      <c r="X20" s="379"/>
    </row>
    <row r="21" spans="1:24" x14ac:dyDescent="0.2">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FY2013</v>
      </c>
      <c r="C26" s="264"/>
      <c r="D26" s="264"/>
      <c r="E26" s="264"/>
      <c r="F26" s="264"/>
      <c r="G26" s="264"/>
      <c r="H26" s="264"/>
      <c r="I26" s="264"/>
      <c r="J26" s="264"/>
      <c r="K26" s="264"/>
    </row>
    <row r="27" spans="1:24" ht="39" customHeight="1" x14ac:dyDescent="0.2">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5" x14ac:dyDescent="0.25">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58"/>
      <c r="P29" s="359"/>
      <c r="Q29" s="359"/>
      <c r="R29" s="359"/>
      <c r="S29" s="359"/>
      <c r="T29" s="359"/>
      <c r="U29" s="359"/>
    </row>
    <row r="30" spans="1:24" ht="15" x14ac:dyDescent="0.25">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58"/>
      <c r="P30" s="359"/>
      <c r="Q30" s="359"/>
      <c r="R30" s="359"/>
      <c r="S30" s="359"/>
      <c r="T30" s="359"/>
      <c r="U30" s="359"/>
    </row>
    <row r="31" spans="1:24" ht="15" x14ac:dyDescent="0.25">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58"/>
      <c r="P31" s="359"/>
      <c r="Q31" s="359"/>
      <c r="R31" s="359"/>
      <c r="S31" s="359"/>
      <c r="T31" s="359"/>
      <c r="U31" s="359"/>
    </row>
    <row r="32" spans="1:24" ht="15" x14ac:dyDescent="0.25">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58"/>
      <c r="P32" s="359"/>
      <c r="Q32" s="359"/>
      <c r="R32" s="359"/>
      <c r="S32" s="359"/>
      <c r="T32" s="359"/>
      <c r="U32" s="359"/>
    </row>
    <row r="33" spans="1:21" ht="15" x14ac:dyDescent="0.25">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58"/>
      <c r="P33" s="359"/>
      <c r="Q33" s="359"/>
      <c r="R33" s="359"/>
      <c r="S33" s="359"/>
      <c r="T33" s="359"/>
      <c r="U33" s="359"/>
    </row>
    <row r="34" spans="1:21" ht="15" x14ac:dyDescent="0.25">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58"/>
      <c r="P36" s="359"/>
      <c r="Q36" s="359"/>
      <c r="R36" s="359"/>
      <c r="S36" s="359"/>
      <c r="T36" s="359"/>
      <c r="U36" s="359"/>
    </row>
    <row r="37" spans="1:21" ht="15" x14ac:dyDescent="0.25">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58"/>
      <c r="P37" s="359"/>
      <c r="Q37" s="359"/>
      <c r="R37" s="359"/>
      <c r="S37" s="359"/>
      <c r="T37" s="359"/>
      <c r="U37" s="359"/>
    </row>
    <row r="38" spans="1:21" ht="15" x14ac:dyDescent="0.25">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58"/>
      <c r="P38" s="359"/>
      <c r="Q38" s="359"/>
      <c r="R38" s="359"/>
      <c r="S38" s="359"/>
      <c r="T38" s="359"/>
      <c r="U38" s="359"/>
    </row>
    <row r="39" spans="1:21" ht="15" x14ac:dyDescent="0.25">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58"/>
      <c r="P39" s="359"/>
      <c r="Q39" s="359"/>
      <c r="R39" s="359"/>
      <c r="S39" s="359"/>
      <c r="T39" s="359"/>
      <c r="U39" s="359"/>
    </row>
    <row r="40" spans="1:21" ht="15" x14ac:dyDescent="0.25">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58"/>
      <c r="P40" s="359"/>
      <c r="Q40" s="359"/>
      <c r="R40" s="359"/>
      <c r="S40" s="359"/>
      <c r="T40" s="359"/>
      <c r="U40" s="359"/>
    </row>
    <row r="41" spans="1:21" ht="15" x14ac:dyDescent="0.25">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FY2013</v>
      </c>
      <c r="D50" s="248"/>
      <c r="E50" s="248"/>
      <c r="F50" s="248"/>
      <c r="G50" s="248"/>
      <c r="H50" s="248"/>
      <c r="I50" s="248"/>
      <c r="J50" s="248"/>
      <c r="K50" s="248"/>
    </row>
    <row r="51" spans="1:11" ht="40.5" customHeight="1" x14ac:dyDescent="0.2">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75"/>
  <sheetViews>
    <sheetView topLeftCell="A22" zoomScaleNormal="100" workbookViewId="0">
      <selection activeCell="M33" sqref="M3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1141</v>
      </c>
      <c r="B2" s="264"/>
      <c r="C2" s="264"/>
      <c r="D2" s="264"/>
      <c r="E2" s="264"/>
      <c r="F2" s="264"/>
      <c r="G2" s="264"/>
      <c r="H2" s="264"/>
      <c r="I2" s="264"/>
      <c r="J2" s="264"/>
      <c r="K2" s="264"/>
    </row>
    <row r="3" spans="1:24" ht="33.75" x14ac:dyDescent="0.2">
      <c r="A3" s="284" t="s">
        <v>245</v>
      </c>
      <c r="B3" s="284" t="s">
        <v>1131</v>
      </c>
      <c r="C3" s="291" t="s">
        <v>1132</v>
      </c>
      <c r="D3" s="291" t="s">
        <v>1133</v>
      </c>
      <c r="E3" s="291" t="s">
        <v>1134</v>
      </c>
      <c r="F3" s="291" t="s">
        <v>1135</v>
      </c>
      <c r="G3" s="291" t="s">
        <v>1136</v>
      </c>
      <c r="H3" s="291" t="s">
        <v>1137</v>
      </c>
      <c r="I3" s="291" t="s">
        <v>1138</v>
      </c>
      <c r="J3" s="291" t="s">
        <v>1139</v>
      </c>
      <c r="K3" s="291" t="s">
        <v>1140</v>
      </c>
    </row>
    <row r="4" spans="1:24" ht="15" x14ac:dyDescent="0.25">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78"/>
      <c r="P4" s="379"/>
      <c r="Q4" s="379"/>
      <c r="R4" s="379"/>
      <c r="S4" s="379"/>
      <c r="T4" s="379"/>
      <c r="U4" s="379"/>
      <c r="V4" s="379"/>
      <c r="W4" s="379"/>
      <c r="X4" s="379"/>
    </row>
    <row r="5" spans="1:24" ht="15" x14ac:dyDescent="0.25">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78"/>
      <c r="P5" s="379"/>
      <c r="Q5" s="379"/>
      <c r="R5" s="379"/>
      <c r="S5" s="379"/>
      <c r="T5" s="379"/>
      <c r="U5" s="379"/>
      <c r="V5" s="379"/>
      <c r="W5" s="379"/>
      <c r="X5" s="379"/>
    </row>
    <row r="6" spans="1:24" ht="15" x14ac:dyDescent="0.25">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78"/>
      <c r="P6" s="379"/>
      <c r="Q6" s="379"/>
      <c r="R6" s="379"/>
      <c r="S6" s="379"/>
      <c r="T6" s="379"/>
      <c r="U6" s="379"/>
      <c r="V6" s="379"/>
      <c r="W6" s="379"/>
      <c r="X6" s="379"/>
    </row>
    <row r="7" spans="1:24" ht="15" x14ac:dyDescent="0.25">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78"/>
      <c r="P7" s="379"/>
      <c r="Q7" s="379"/>
      <c r="R7" s="379"/>
      <c r="S7" s="379"/>
      <c r="T7" s="379"/>
      <c r="U7" s="379"/>
      <c r="V7" s="379"/>
      <c r="W7" s="379"/>
      <c r="X7" s="379"/>
    </row>
    <row r="8" spans="1:24" ht="15" x14ac:dyDescent="0.25">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78"/>
      <c r="P8" s="379"/>
      <c r="Q8" s="379"/>
      <c r="R8" s="379"/>
      <c r="S8" s="379"/>
      <c r="T8" s="379"/>
      <c r="U8" s="379"/>
      <c r="V8" s="379"/>
      <c r="W8" s="379"/>
      <c r="X8" s="379"/>
    </row>
    <row r="9" spans="1:24" ht="15" x14ac:dyDescent="0.25">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78"/>
      <c r="P9" s="379"/>
      <c r="Q9" s="379"/>
      <c r="R9" s="379"/>
      <c r="S9" s="379"/>
      <c r="T9" s="379"/>
      <c r="U9" s="379"/>
      <c r="V9" s="379"/>
      <c r="W9" s="379"/>
      <c r="X9" s="379"/>
    </row>
    <row r="10" spans="1:24" x14ac:dyDescent="0.2">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78"/>
      <c r="P12" s="379"/>
      <c r="Q12" s="379"/>
      <c r="R12" s="379"/>
      <c r="S12" s="379"/>
      <c r="T12" s="379"/>
      <c r="U12" s="379"/>
      <c r="V12" s="379"/>
      <c r="W12" s="379"/>
      <c r="X12" s="379"/>
    </row>
    <row r="13" spans="1:24" ht="15" x14ac:dyDescent="0.25">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78"/>
      <c r="P13" s="379"/>
      <c r="Q13" s="379"/>
      <c r="R13" s="379"/>
      <c r="S13" s="379"/>
      <c r="T13" s="379"/>
      <c r="U13" s="379"/>
      <c r="V13" s="379"/>
      <c r="W13" s="379"/>
      <c r="X13" s="379"/>
    </row>
    <row r="14" spans="1:24" ht="15" x14ac:dyDescent="0.25">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78"/>
      <c r="P14" s="379"/>
      <c r="Q14" s="379"/>
      <c r="R14" s="379"/>
      <c r="S14" s="379"/>
      <c r="T14" s="379"/>
      <c r="U14" s="379"/>
      <c r="V14" s="379"/>
      <c r="W14" s="379"/>
      <c r="X14" s="379"/>
    </row>
    <row r="15" spans="1:24" ht="15" x14ac:dyDescent="0.25">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78"/>
      <c r="P15" s="379"/>
      <c r="Q15" s="379"/>
      <c r="R15" s="379"/>
      <c r="S15" s="379"/>
      <c r="T15" s="379"/>
      <c r="U15" s="379"/>
      <c r="V15" s="379"/>
      <c r="W15" s="379"/>
      <c r="X15" s="379"/>
    </row>
    <row r="16" spans="1:24" ht="15" x14ac:dyDescent="0.25">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78"/>
      <c r="P16" s="379"/>
      <c r="Q16" s="379"/>
      <c r="R16" s="379"/>
      <c r="S16" s="379"/>
      <c r="T16" s="379"/>
      <c r="U16" s="379"/>
      <c r="V16" s="379"/>
      <c r="W16" s="379"/>
      <c r="X16" s="379"/>
    </row>
    <row r="17" spans="1:24" x14ac:dyDescent="0.2">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
      <c r="A18" s="268"/>
      <c r="B18" s="250"/>
      <c r="C18" s="250"/>
      <c r="D18" s="250"/>
      <c r="E18" s="250"/>
      <c r="F18" s="250"/>
      <c r="G18" s="250"/>
      <c r="H18" s="250"/>
      <c r="I18" s="250"/>
      <c r="J18" s="250"/>
      <c r="K18" s="248"/>
    </row>
    <row r="19" spans="1:24" ht="15" x14ac:dyDescent="0.25">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78"/>
      <c r="P19" s="379"/>
      <c r="Q19" s="379"/>
      <c r="R19" s="379"/>
      <c r="S19" s="379"/>
      <c r="T19" s="379"/>
      <c r="U19" s="379"/>
      <c r="V19" s="379"/>
      <c r="W19" s="379"/>
      <c r="X19" s="379"/>
    </row>
    <row r="20" spans="1:24" ht="15" x14ac:dyDescent="0.25">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78"/>
      <c r="P20" s="379"/>
      <c r="Q20" s="379"/>
      <c r="R20" s="379"/>
      <c r="S20" s="379"/>
      <c r="T20" s="379"/>
      <c r="U20" s="379"/>
      <c r="V20" s="379"/>
      <c r="W20" s="379"/>
      <c r="X20" s="379"/>
    </row>
    <row r="21" spans="1:24" x14ac:dyDescent="0.2">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1142</v>
      </c>
      <c r="B26" s="264"/>
      <c r="C26" s="264"/>
      <c r="D26" s="264"/>
      <c r="E26" s="264"/>
      <c r="F26" s="264"/>
      <c r="G26" s="264"/>
      <c r="H26" s="264"/>
      <c r="I26" s="264"/>
      <c r="J26" s="264"/>
      <c r="K26" s="264"/>
    </row>
    <row r="27" spans="1:24" ht="39" customHeight="1" x14ac:dyDescent="0.2">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5" x14ac:dyDescent="0.25">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58"/>
      <c r="P29" s="359"/>
      <c r="Q29" s="359"/>
      <c r="R29" s="359"/>
      <c r="S29" s="359"/>
      <c r="T29" s="359"/>
      <c r="U29" s="359"/>
    </row>
    <row r="30" spans="1:24" ht="15" x14ac:dyDescent="0.25">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58"/>
      <c r="P30" s="359"/>
      <c r="Q30" s="359"/>
      <c r="R30" s="359"/>
      <c r="S30" s="359"/>
      <c r="T30" s="359"/>
      <c r="U30" s="359"/>
    </row>
    <row r="31" spans="1:24" ht="15" x14ac:dyDescent="0.25">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58"/>
      <c r="P31" s="359"/>
      <c r="Q31" s="359"/>
      <c r="R31" s="359"/>
      <c r="S31" s="359"/>
      <c r="T31" s="359"/>
      <c r="U31" s="359"/>
    </row>
    <row r="32" spans="1:24" ht="15" x14ac:dyDescent="0.25">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58"/>
      <c r="P32" s="359"/>
      <c r="Q32" s="359"/>
      <c r="R32" s="359"/>
      <c r="S32" s="359"/>
      <c r="T32" s="359"/>
      <c r="U32" s="359"/>
    </row>
    <row r="33" spans="1:21" ht="15" x14ac:dyDescent="0.25">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58"/>
      <c r="P33" s="359"/>
      <c r="Q33" s="359"/>
      <c r="R33" s="359"/>
      <c r="S33" s="359"/>
      <c r="T33" s="359"/>
      <c r="U33" s="359"/>
    </row>
    <row r="34" spans="1:21" ht="15" x14ac:dyDescent="0.25">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58"/>
      <c r="P36" s="359"/>
      <c r="Q36" s="359"/>
      <c r="R36" s="359"/>
      <c r="S36" s="359"/>
      <c r="T36" s="359"/>
      <c r="U36" s="359"/>
    </row>
    <row r="37" spans="1:21" ht="15" x14ac:dyDescent="0.25">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58"/>
      <c r="P37" s="359"/>
      <c r="Q37" s="359"/>
      <c r="R37" s="359"/>
      <c r="S37" s="359"/>
      <c r="T37" s="359"/>
      <c r="U37" s="359"/>
    </row>
    <row r="38" spans="1:21" ht="15" x14ac:dyDescent="0.25">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58"/>
      <c r="P38" s="359"/>
      <c r="Q38" s="359"/>
      <c r="R38" s="359"/>
      <c r="S38" s="359"/>
      <c r="T38" s="359"/>
      <c r="U38" s="359"/>
    </row>
    <row r="39" spans="1:21" ht="15" x14ac:dyDescent="0.25">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58"/>
      <c r="P39" s="359"/>
      <c r="Q39" s="359"/>
      <c r="R39" s="359"/>
      <c r="S39" s="359"/>
      <c r="T39" s="359"/>
      <c r="U39" s="359"/>
    </row>
    <row r="40" spans="1:21" ht="15" x14ac:dyDescent="0.25">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58"/>
      <c r="P40" s="359"/>
      <c r="Q40" s="359"/>
      <c r="R40" s="359"/>
      <c r="S40" s="359"/>
      <c r="T40" s="359"/>
      <c r="U40" s="359"/>
    </row>
    <row r="41" spans="1:21" ht="15" x14ac:dyDescent="0.25">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1143</v>
      </c>
      <c r="B50" s="248"/>
      <c r="C50" s="248"/>
      <c r="D50" s="248"/>
      <c r="E50" s="248"/>
      <c r="F50" s="248"/>
      <c r="G50" s="248"/>
      <c r="H50" s="248"/>
      <c r="I50" s="248"/>
      <c r="J50" s="248"/>
      <c r="K50" s="248"/>
    </row>
    <row r="51" spans="1:11" ht="40.5" customHeight="1" x14ac:dyDescent="0.2">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78"/>
      <c r="Q4" s="379"/>
      <c r="R4" s="379"/>
      <c r="S4" s="379"/>
      <c r="T4" s="379"/>
      <c r="U4" s="379"/>
      <c r="V4" s="379"/>
      <c r="W4" s="379"/>
      <c r="X4" s="379"/>
      <c r="Y4" s="379"/>
    </row>
    <row r="5" spans="1:25" ht="15" x14ac:dyDescent="0.25">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78"/>
      <c r="Q5" s="379"/>
      <c r="R5" s="379"/>
      <c r="S5" s="379"/>
      <c r="T5" s="379"/>
      <c r="U5" s="379"/>
      <c r="V5" s="379"/>
      <c r="W5" s="379"/>
      <c r="X5" s="379"/>
      <c r="Y5" s="379"/>
    </row>
    <row r="6" spans="1:25" ht="15" x14ac:dyDescent="0.25">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78"/>
      <c r="Q6" s="379"/>
      <c r="R6" s="379"/>
      <c r="S6" s="379"/>
      <c r="T6" s="379"/>
      <c r="U6" s="379"/>
      <c r="V6" s="379"/>
      <c r="W6" s="379"/>
      <c r="X6" s="379"/>
      <c r="Y6" s="379"/>
    </row>
    <row r="7" spans="1:25" ht="15" x14ac:dyDescent="0.25">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78"/>
      <c r="Q7" s="379"/>
      <c r="R7" s="379"/>
      <c r="S7" s="379"/>
      <c r="T7" s="379"/>
      <c r="U7" s="379"/>
      <c r="V7" s="379"/>
      <c r="W7" s="379"/>
      <c r="X7" s="379"/>
      <c r="Y7" s="379"/>
    </row>
    <row r="8" spans="1:25" ht="15" x14ac:dyDescent="0.25">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78"/>
      <c r="Q8" s="379"/>
      <c r="R8" s="379"/>
      <c r="S8" s="379"/>
      <c r="T8" s="379"/>
      <c r="U8" s="379"/>
      <c r="V8" s="379"/>
      <c r="W8" s="379"/>
      <c r="X8" s="379"/>
      <c r="Y8" s="379"/>
    </row>
    <row r="9" spans="1:25" ht="15" x14ac:dyDescent="0.25">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78"/>
      <c r="Q9" s="379"/>
      <c r="R9" s="379"/>
      <c r="S9" s="379"/>
      <c r="T9" s="379"/>
      <c r="U9" s="379"/>
      <c r="V9" s="379"/>
      <c r="W9" s="379"/>
      <c r="X9" s="379"/>
      <c r="Y9" s="379"/>
    </row>
    <row r="10" spans="1:25" x14ac:dyDescent="0.2">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78"/>
      <c r="Q12" s="379"/>
      <c r="R12" s="379"/>
      <c r="S12" s="379"/>
      <c r="T12" s="379"/>
      <c r="U12" s="379"/>
      <c r="V12" s="379"/>
      <c r="W12" s="379"/>
      <c r="X12" s="379"/>
      <c r="Y12" s="379"/>
    </row>
    <row r="13" spans="1:25" ht="15" x14ac:dyDescent="0.25">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78"/>
      <c r="Q13" s="379"/>
      <c r="R13" s="379"/>
      <c r="S13" s="379"/>
      <c r="T13" s="379"/>
      <c r="U13" s="379"/>
      <c r="V13" s="379"/>
      <c r="W13" s="379"/>
      <c r="X13" s="379"/>
      <c r="Y13" s="379"/>
    </row>
    <row r="14" spans="1:25" ht="15" x14ac:dyDescent="0.25">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78"/>
      <c r="Q14" s="379"/>
      <c r="R14" s="379"/>
      <c r="S14" s="379"/>
      <c r="T14" s="379"/>
      <c r="U14" s="379"/>
      <c r="V14" s="379"/>
      <c r="W14" s="379"/>
      <c r="X14" s="379"/>
      <c r="Y14" s="379"/>
    </row>
    <row r="15" spans="1:25" ht="15" x14ac:dyDescent="0.25">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78"/>
      <c r="Q15" s="379"/>
      <c r="R15" s="379"/>
      <c r="S15" s="379"/>
      <c r="T15" s="379"/>
      <c r="U15" s="379"/>
      <c r="V15" s="379"/>
      <c r="W15" s="379"/>
      <c r="X15" s="379"/>
      <c r="Y15" s="379"/>
    </row>
    <row r="16" spans="1:25" ht="15" x14ac:dyDescent="0.25">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78"/>
      <c r="Q16" s="379"/>
      <c r="R16" s="379"/>
      <c r="S16" s="379"/>
      <c r="T16" s="379"/>
      <c r="U16" s="379"/>
      <c r="V16" s="379"/>
      <c r="W16" s="379"/>
      <c r="X16" s="379"/>
      <c r="Y16" s="379"/>
    </row>
    <row r="17" spans="1:25" x14ac:dyDescent="0.2">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
      <c r="A18" s="268"/>
      <c r="B18" s="250"/>
      <c r="C18" s="250"/>
      <c r="D18" s="250"/>
      <c r="E18" s="250"/>
      <c r="F18" s="250"/>
      <c r="G18" s="250"/>
      <c r="H18" s="250"/>
      <c r="I18" s="250"/>
      <c r="J18" s="250"/>
      <c r="K18" s="248"/>
    </row>
    <row r="19" spans="1:25" ht="15" x14ac:dyDescent="0.25">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78"/>
      <c r="Q19" s="379"/>
      <c r="R19" s="379"/>
      <c r="S19" s="379"/>
      <c r="T19" s="379"/>
      <c r="U19" s="379"/>
      <c r="V19" s="379"/>
      <c r="W19" s="379"/>
      <c r="X19" s="379"/>
      <c r="Y19" s="379"/>
    </row>
    <row r="20" spans="1:25" ht="15" x14ac:dyDescent="0.25">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78"/>
      <c r="Q20" s="379"/>
      <c r="R20" s="379"/>
      <c r="S20" s="379"/>
      <c r="T20" s="379"/>
      <c r="U20" s="379"/>
      <c r="V20" s="379"/>
      <c r="W20" s="379"/>
      <c r="X20" s="379"/>
      <c r="Y20" s="379"/>
    </row>
    <row r="21" spans="1:25" x14ac:dyDescent="0.2">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3.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38.2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dimension ref="A1:Y75"/>
  <sheetViews>
    <sheetView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76"/>
      <c r="Q4" s="377"/>
      <c r="R4" s="377"/>
      <c r="S4" s="377"/>
      <c r="T4" s="377"/>
      <c r="U4" s="377"/>
      <c r="V4" s="377"/>
      <c r="W4" s="377"/>
      <c r="X4" s="377"/>
      <c r="Y4" s="377"/>
    </row>
    <row r="5" spans="1:25" ht="15" x14ac:dyDescent="0.25">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76"/>
      <c r="Q5" s="377"/>
      <c r="R5" s="377"/>
      <c r="S5" s="377"/>
      <c r="T5" s="377"/>
      <c r="U5" s="377"/>
      <c r="V5" s="377"/>
      <c r="W5" s="377"/>
      <c r="X5" s="377"/>
      <c r="Y5" s="377"/>
    </row>
    <row r="6" spans="1:25" ht="15" x14ac:dyDescent="0.25">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76"/>
      <c r="Q6" s="377"/>
      <c r="R6" s="377"/>
      <c r="S6" s="377"/>
      <c r="T6" s="377"/>
      <c r="U6" s="377"/>
      <c r="V6" s="377"/>
      <c r="W6" s="377"/>
      <c r="X6" s="377"/>
      <c r="Y6" s="377"/>
    </row>
    <row r="7" spans="1:25" ht="15" x14ac:dyDescent="0.25">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76"/>
      <c r="Q7" s="377"/>
      <c r="R7" s="377"/>
      <c r="S7" s="377"/>
      <c r="T7" s="377"/>
      <c r="U7" s="377"/>
      <c r="V7" s="377"/>
      <c r="W7" s="377"/>
      <c r="X7" s="377"/>
      <c r="Y7" s="377"/>
    </row>
    <row r="8" spans="1:25" ht="15" x14ac:dyDescent="0.25">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76"/>
      <c r="Q8" s="377"/>
      <c r="R8" s="377"/>
      <c r="S8" s="377"/>
      <c r="T8" s="377"/>
      <c r="U8" s="377"/>
      <c r="V8" s="377"/>
      <c r="W8" s="377"/>
      <c r="X8" s="377"/>
      <c r="Y8" s="377"/>
    </row>
    <row r="9" spans="1:25" ht="15" x14ac:dyDescent="0.25">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76"/>
      <c r="Q9" s="377"/>
      <c r="R9" s="377"/>
      <c r="S9" s="377"/>
      <c r="T9" s="377"/>
      <c r="U9" s="377"/>
      <c r="V9" s="377"/>
      <c r="W9" s="377"/>
      <c r="X9" s="377"/>
      <c r="Y9" s="377"/>
    </row>
    <row r="10" spans="1:25" x14ac:dyDescent="0.2">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76"/>
      <c r="Q12" s="377"/>
      <c r="R12" s="377"/>
      <c r="S12" s="377"/>
      <c r="T12" s="377"/>
      <c r="U12" s="377"/>
      <c r="V12" s="377"/>
      <c r="W12" s="377"/>
      <c r="X12" s="377"/>
      <c r="Y12" s="377"/>
    </row>
    <row r="13" spans="1:25" ht="15" x14ac:dyDescent="0.25">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76"/>
      <c r="Q13" s="377"/>
      <c r="R13" s="377"/>
      <c r="S13" s="377"/>
      <c r="T13" s="377"/>
      <c r="U13" s="377"/>
      <c r="V13" s="377"/>
      <c r="W13" s="377"/>
      <c r="X13" s="377"/>
      <c r="Y13" s="377"/>
    </row>
    <row r="14" spans="1:25" ht="15" x14ac:dyDescent="0.25">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76"/>
      <c r="Q14" s="377"/>
      <c r="R14" s="377"/>
      <c r="S14" s="377"/>
      <c r="T14" s="377"/>
      <c r="U14" s="377"/>
      <c r="V14" s="377"/>
      <c r="W14" s="377"/>
      <c r="X14" s="377"/>
      <c r="Y14" s="377"/>
    </row>
    <row r="15" spans="1:25" ht="15" x14ac:dyDescent="0.25">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76"/>
      <c r="Q15" s="377"/>
      <c r="R15" s="377"/>
      <c r="S15" s="377"/>
      <c r="T15" s="377"/>
      <c r="U15" s="377"/>
      <c r="V15" s="377"/>
      <c r="W15" s="377"/>
      <c r="X15" s="377"/>
      <c r="Y15" s="377"/>
    </row>
    <row r="16" spans="1:25" ht="15" x14ac:dyDescent="0.25">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76"/>
      <c r="Q16" s="377"/>
      <c r="R16" s="377"/>
      <c r="S16" s="377"/>
      <c r="T16" s="377"/>
      <c r="U16" s="377"/>
      <c r="V16" s="377"/>
      <c r="W16" s="377"/>
      <c r="X16" s="377"/>
      <c r="Y16" s="377"/>
    </row>
    <row r="17" spans="1:25" x14ac:dyDescent="0.2">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
      <c r="A18" s="268"/>
      <c r="B18" s="250"/>
      <c r="C18" s="250"/>
      <c r="D18" s="250"/>
      <c r="E18" s="250"/>
      <c r="F18" s="250"/>
      <c r="G18" s="250"/>
      <c r="H18" s="250"/>
      <c r="I18" s="250"/>
      <c r="J18" s="250"/>
      <c r="K18" s="248"/>
    </row>
    <row r="19" spans="1:25" ht="15" x14ac:dyDescent="0.25">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76"/>
      <c r="Q19" s="377"/>
      <c r="R19" s="377"/>
      <c r="S19" s="377"/>
      <c r="T19" s="377"/>
      <c r="U19" s="377"/>
      <c r="V19" s="377"/>
      <c r="W19" s="377"/>
      <c r="X19" s="377"/>
      <c r="Y19" s="377"/>
    </row>
    <row r="20" spans="1:25" ht="15" x14ac:dyDescent="0.25">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76"/>
      <c r="Q20" s="377"/>
      <c r="R20" s="377"/>
      <c r="S20" s="377"/>
      <c r="T20" s="377"/>
      <c r="U20" s="377"/>
      <c r="V20" s="377"/>
      <c r="W20" s="377"/>
      <c r="X20" s="377"/>
      <c r="Y20" s="377"/>
    </row>
    <row r="21" spans="1:25" x14ac:dyDescent="0.2">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9.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1340</v>
      </c>
      <c r="D2" s="264"/>
      <c r="E2" s="264"/>
      <c r="F2" s="264"/>
      <c r="G2" s="264"/>
      <c r="H2" s="264"/>
      <c r="I2" s="264"/>
      <c r="J2" s="290"/>
      <c r="K2"/>
    </row>
    <row r="3" spans="1:27" ht="22.5" x14ac:dyDescent="0.2">
      <c r="A3" s="265" t="s">
        <v>245</v>
      </c>
      <c r="B3" s="284" t="str">
        <f>"ANB"&amp;RIGHT(C2,2)</f>
        <v>ANB18</v>
      </c>
      <c r="C3" s="267" t="str">
        <f>RIGHT(C2,2)&amp;"/Pupil Property Tax"</f>
        <v>18/Pupil Property Tax</v>
      </c>
      <c r="D3" s="267" t="str">
        <f>RIGHT(C2,2)&amp;"/Pupil Non Levy Revenue"</f>
        <v>18/Pupil Non Levy Revenue</v>
      </c>
      <c r="E3" s="267" t="str">
        <f>RIGHT(C2,2)&amp;"/Pupil County Revenue"</f>
        <v>18/Pupil County Revenue</v>
      </c>
      <c r="F3" s="267" t="str">
        <f>RIGHT(C2,2)&amp;"/Pupil State Revenue"</f>
        <v>18/Pupil State Revenue</v>
      </c>
      <c r="G3" s="267" t="str">
        <f>RIGHT(C2,2)&amp;"/Pupil Federal Revenue"</f>
        <v>18/Pupil Federal Revenue</v>
      </c>
      <c r="H3" s="267" t="str">
        <f>RIGHT(C2,2)&amp;"/Pupil Total Revenue"</f>
        <v>18/Pupil Total Revenue</v>
      </c>
      <c r="I3" s="267" t="str">
        <f>RIGHT(C2,2)&amp;"/Rev Per ANB"</f>
        <v>18/Rev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41164</v>
      </c>
      <c r="C4" s="250">
        <v>147408044.37</v>
      </c>
      <c r="D4" s="250">
        <v>10018265.149999999</v>
      </c>
      <c r="E4" s="250">
        <v>40114756.390000001</v>
      </c>
      <c r="F4" s="250">
        <v>195418291.38</v>
      </c>
      <c r="G4" s="250">
        <v>44163873.119999997</v>
      </c>
      <c r="H4" s="280">
        <f t="shared" ref="H4:H9" si="0">SUM(C4:G4)</f>
        <v>437123230.41000003</v>
      </c>
      <c r="I4" s="419">
        <f t="shared" ref="I4:I10" si="1">H4/B4</f>
        <v>10619.065941356526</v>
      </c>
      <c r="J4" s="271"/>
      <c r="K4"/>
      <c r="L4" s="349"/>
      <c r="M4" s="355"/>
      <c r="N4" s="355"/>
      <c r="O4" s="355"/>
      <c r="P4" s="355"/>
      <c r="Q4" s="355"/>
      <c r="R4" s="355"/>
      <c r="S4" s="355"/>
      <c r="T4" s="355"/>
      <c r="U4" s="329"/>
      <c r="V4" s="329"/>
      <c r="W4" s="329"/>
      <c r="X4" s="329"/>
      <c r="Y4" s="329"/>
      <c r="Z4" s="329"/>
      <c r="AA4" s="290"/>
    </row>
    <row r="5" spans="1:27" ht="15" x14ac:dyDescent="0.25">
      <c r="A5" s="268" t="s">
        <v>76</v>
      </c>
      <c r="B5" s="250">
        <v>20520</v>
      </c>
      <c r="C5" s="250">
        <v>57566918.119999997</v>
      </c>
      <c r="D5" s="250">
        <v>6945130.6599999992</v>
      </c>
      <c r="E5" s="250">
        <v>20395636.759999998</v>
      </c>
      <c r="F5" s="250">
        <v>104646265.37</v>
      </c>
      <c r="G5" s="250">
        <v>41604956.599999994</v>
      </c>
      <c r="H5" s="280">
        <f t="shared" si="0"/>
        <v>231158907.50999999</v>
      </c>
      <c r="I5" s="419">
        <f t="shared" si="1"/>
        <v>11265.053972222222</v>
      </c>
      <c r="J5" s="271"/>
      <c r="K5"/>
      <c r="L5" s="349"/>
      <c r="M5" s="355"/>
      <c r="N5" s="355"/>
      <c r="O5" s="355"/>
      <c r="P5" s="355"/>
      <c r="Q5" s="355"/>
      <c r="R5" s="355"/>
      <c r="S5" s="355"/>
      <c r="T5" s="355"/>
      <c r="U5" s="329"/>
      <c r="V5" s="329"/>
      <c r="W5" s="329"/>
      <c r="X5" s="329"/>
      <c r="Y5" s="329"/>
      <c r="Z5" s="329"/>
      <c r="AA5" s="290"/>
    </row>
    <row r="6" spans="1:27" ht="15" x14ac:dyDescent="0.25">
      <c r="A6" s="268" t="s">
        <v>77</v>
      </c>
      <c r="B6" s="250">
        <v>15370</v>
      </c>
      <c r="C6" s="250">
        <v>40100609.729999989</v>
      </c>
      <c r="D6" s="250">
        <v>6812863.0099999988</v>
      </c>
      <c r="E6" s="250">
        <v>14735401.800000001</v>
      </c>
      <c r="F6" s="250">
        <v>77942467.649999991</v>
      </c>
      <c r="G6" s="250">
        <v>33240014.150000002</v>
      </c>
      <c r="H6" s="280">
        <f t="shared" si="0"/>
        <v>172831356.34</v>
      </c>
      <c r="I6" s="419">
        <f t="shared" si="1"/>
        <v>11244.720646714379</v>
      </c>
      <c r="J6" s="271"/>
      <c r="K6"/>
      <c r="L6" s="349"/>
      <c r="M6" s="355"/>
      <c r="N6" s="355"/>
      <c r="O6" s="355"/>
      <c r="P6" s="355"/>
      <c r="Q6" s="355"/>
      <c r="R6" s="355"/>
      <c r="S6" s="355"/>
      <c r="T6" s="355"/>
      <c r="U6" s="329"/>
      <c r="V6" s="329"/>
      <c r="W6" s="329"/>
      <c r="X6" s="329"/>
      <c r="Y6" s="329"/>
      <c r="Z6" s="329"/>
      <c r="AA6" s="290"/>
    </row>
    <row r="7" spans="1:27" ht="15" x14ac:dyDescent="0.25">
      <c r="A7" s="268" t="s">
        <v>78</v>
      </c>
      <c r="B7" s="250">
        <v>12079</v>
      </c>
      <c r="C7" s="250">
        <v>38775325.919999994</v>
      </c>
      <c r="D7" s="250">
        <v>8439022.0700000022</v>
      </c>
      <c r="E7" s="250">
        <v>12185210.330000009</v>
      </c>
      <c r="F7" s="250">
        <v>60277403.680000007</v>
      </c>
      <c r="G7" s="250">
        <v>17792520.850000005</v>
      </c>
      <c r="H7" s="280">
        <f t="shared" si="0"/>
        <v>137469482.85000002</v>
      </c>
      <c r="I7" s="419">
        <f t="shared" si="1"/>
        <v>11380.866201672326</v>
      </c>
      <c r="J7" s="271"/>
      <c r="K7"/>
      <c r="L7" s="349"/>
      <c r="M7" s="355"/>
      <c r="N7" s="355"/>
      <c r="O7" s="355"/>
      <c r="P7" s="355"/>
      <c r="Q7" s="355"/>
      <c r="R7" s="355"/>
      <c r="S7" s="355"/>
      <c r="T7" s="355"/>
      <c r="U7" s="329"/>
      <c r="V7" s="329"/>
      <c r="W7" s="329"/>
      <c r="X7" s="329"/>
      <c r="Y7" s="329"/>
      <c r="Z7" s="329"/>
      <c r="AA7" s="290"/>
    </row>
    <row r="8" spans="1:27" ht="15" x14ac:dyDescent="0.25">
      <c r="A8" s="268" t="s">
        <v>79</v>
      </c>
      <c r="B8" s="250">
        <v>5086</v>
      </c>
      <c r="C8" s="250">
        <v>20547254.91</v>
      </c>
      <c r="D8" s="250">
        <v>6125026.839999998</v>
      </c>
      <c r="E8" s="250">
        <v>5989199.8600000003</v>
      </c>
      <c r="F8" s="250">
        <v>26684301.149999995</v>
      </c>
      <c r="G8" s="250">
        <v>12592896.379999997</v>
      </c>
      <c r="H8" s="280">
        <f t="shared" si="0"/>
        <v>71938679.139999986</v>
      </c>
      <c r="I8" s="419">
        <f t="shared" si="1"/>
        <v>14144.451266220996</v>
      </c>
      <c r="J8" s="271"/>
      <c r="K8"/>
      <c r="L8" s="349"/>
      <c r="M8" s="355"/>
      <c r="N8" s="355"/>
      <c r="O8" s="355"/>
      <c r="P8" s="355"/>
      <c r="Q8" s="355"/>
      <c r="R8" s="355"/>
      <c r="S8" s="355"/>
      <c r="T8" s="355"/>
      <c r="U8" s="329"/>
      <c r="V8" s="329"/>
      <c r="W8" s="329"/>
      <c r="X8" s="329"/>
      <c r="Y8" s="329"/>
      <c r="Z8" s="329"/>
      <c r="AA8" s="290"/>
    </row>
    <row r="9" spans="1:27" ht="15" x14ac:dyDescent="0.25">
      <c r="A9" s="268" t="s">
        <v>80</v>
      </c>
      <c r="B9" s="270">
        <v>1396</v>
      </c>
      <c r="C9" s="270">
        <v>6892326.3200000003</v>
      </c>
      <c r="D9" s="270">
        <v>1337494.3200000003</v>
      </c>
      <c r="E9" s="270">
        <v>1702687.4400000004</v>
      </c>
      <c r="F9" s="270">
        <v>8018747.1199999973</v>
      </c>
      <c r="G9" s="270">
        <v>2817033.2199999997</v>
      </c>
      <c r="H9" s="294">
        <f t="shared" si="0"/>
        <v>20768288.419999998</v>
      </c>
      <c r="I9" s="420">
        <f t="shared" si="1"/>
        <v>14876.997435530084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95615</v>
      </c>
      <c r="C10" s="280">
        <f t="shared" si="2"/>
        <v>311290479.37</v>
      </c>
      <c r="D10" s="280">
        <f t="shared" si="2"/>
        <v>39677802.049999997</v>
      </c>
      <c r="E10" s="280">
        <f t="shared" si="2"/>
        <v>95122892.580000013</v>
      </c>
      <c r="F10" s="280">
        <f t="shared" si="2"/>
        <v>472987476.34999996</v>
      </c>
      <c r="G10" s="280">
        <f t="shared" si="2"/>
        <v>152211294.31999999</v>
      </c>
      <c r="H10" s="280">
        <f t="shared" si="2"/>
        <v>1071289944.6700001</v>
      </c>
      <c r="I10" s="419">
        <f t="shared" si="1"/>
        <v>11204.203782565497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20375</v>
      </c>
      <c r="C13" s="250">
        <v>86205104.600000009</v>
      </c>
      <c r="D13" s="250">
        <v>10502812.449999999</v>
      </c>
      <c r="E13" s="250">
        <v>23566321.610000007</v>
      </c>
      <c r="F13" s="250">
        <v>106314021.63000003</v>
      </c>
      <c r="G13" s="250">
        <v>12724835.620000001</v>
      </c>
      <c r="H13" s="280">
        <f>SUM(C13:G13)</f>
        <v>239313095.91000006</v>
      </c>
      <c r="I13" s="419">
        <f t="shared" ref="I13:I18" si="3">H13/B13</f>
        <v>11745.428020122703</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7188</v>
      </c>
      <c r="C14" s="250">
        <v>30384762.090000004</v>
      </c>
      <c r="D14" s="250">
        <v>6645325.0899999999</v>
      </c>
      <c r="E14" s="250">
        <v>8061081.5699999994</v>
      </c>
      <c r="F14" s="250">
        <v>38157716.149999999</v>
      </c>
      <c r="G14" s="250">
        <v>12517927.119999999</v>
      </c>
      <c r="H14" s="280">
        <f>SUM(C14:G14)</f>
        <v>95766812.020000011</v>
      </c>
      <c r="I14" s="419">
        <f t="shared" si="3"/>
        <v>13323.151366165834</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4611</v>
      </c>
      <c r="C15" s="250">
        <v>19404481.780000001</v>
      </c>
      <c r="D15" s="250">
        <v>4738063.01</v>
      </c>
      <c r="E15" s="250">
        <v>5355833.2300000004</v>
      </c>
      <c r="F15" s="250">
        <v>27227923.649999999</v>
      </c>
      <c r="G15" s="250">
        <v>6490267.4000000004</v>
      </c>
      <c r="H15" s="280">
        <f>SUM(C15:G15)</f>
        <v>63216569.07</v>
      </c>
      <c r="I15" s="419">
        <f t="shared" si="3"/>
        <v>13709.947748861419</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4159</v>
      </c>
      <c r="C16" s="250">
        <v>21723293.879999992</v>
      </c>
      <c r="D16" s="250">
        <v>5458908.8200000003</v>
      </c>
      <c r="E16" s="250">
        <v>6622309.8299999991</v>
      </c>
      <c r="F16" s="250">
        <v>28453595.960000005</v>
      </c>
      <c r="G16" s="250">
        <v>12708724.879999999</v>
      </c>
      <c r="H16" s="280">
        <f>SUM(C16:G16)</f>
        <v>74966833.36999999</v>
      </c>
      <c r="I16" s="419">
        <f t="shared" si="3"/>
        <v>18025.20638855494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1795</v>
      </c>
      <c r="C17" s="270">
        <v>14634602.119999997</v>
      </c>
      <c r="D17" s="270">
        <v>4287742.3000000007</v>
      </c>
      <c r="E17" s="270">
        <v>3796718.5900000003</v>
      </c>
      <c r="F17" s="270">
        <v>16463294.930000002</v>
      </c>
      <c r="G17" s="270">
        <v>4440129.67</v>
      </c>
      <c r="H17" s="294">
        <f>SUM(C17:G17)</f>
        <v>43622487.609999999</v>
      </c>
      <c r="I17" s="420">
        <f t="shared" si="3"/>
        <v>24302.221509749303</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38128</v>
      </c>
      <c r="C18" s="280">
        <f t="shared" si="4"/>
        <v>172352244.47000003</v>
      </c>
      <c r="D18" s="280">
        <f t="shared" si="4"/>
        <v>31632851.669999998</v>
      </c>
      <c r="E18" s="280">
        <f t="shared" si="4"/>
        <v>47402264.830000013</v>
      </c>
      <c r="F18" s="280">
        <f t="shared" si="4"/>
        <v>216616552.32000005</v>
      </c>
      <c r="G18" s="280">
        <f t="shared" si="4"/>
        <v>48881884.689999998</v>
      </c>
      <c r="H18" s="280">
        <f t="shared" si="4"/>
        <v>516885797.98000008</v>
      </c>
      <c r="I18" s="419">
        <f t="shared" si="3"/>
        <v>13556.593526542176</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10743</v>
      </c>
      <c r="C21" s="250">
        <v>31071325.569999997</v>
      </c>
      <c r="D21" s="250">
        <v>7043388.3700000001</v>
      </c>
      <c r="E21" s="250">
        <v>10641047.950000001</v>
      </c>
      <c r="F21" s="250">
        <v>57039822.340000011</v>
      </c>
      <c r="G21" s="250">
        <v>11940958.290000001</v>
      </c>
      <c r="H21" s="271">
        <f>SUM(C21:G21)</f>
        <v>117736542.52000003</v>
      </c>
      <c r="I21" s="419">
        <f>H21/B21</f>
        <v>10959.372849297219</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7735</v>
      </c>
      <c r="C22" s="270">
        <v>43234115.539999984</v>
      </c>
      <c r="D22" s="270">
        <v>10652369.929999998</v>
      </c>
      <c r="E22" s="270">
        <v>11151179.099999996</v>
      </c>
      <c r="F22" s="270">
        <v>47320723.450000018</v>
      </c>
      <c r="G22" s="270">
        <v>13719113.650000002</v>
      </c>
      <c r="H22" s="270">
        <f>SUM(C22:G22)</f>
        <v>126077501.67</v>
      </c>
      <c r="I22" s="420">
        <f>H22/B22</f>
        <v>16299.612368455075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18478</v>
      </c>
      <c r="C23" s="271">
        <f t="shared" si="5"/>
        <v>74305441.109999985</v>
      </c>
      <c r="D23" s="271">
        <f t="shared" si="5"/>
        <v>17695758.299999997</v>
      </c>
      <c r="E23" s="271">
        <f t="shared" si="5"/>
        <v>21792227.049999997</v>
      </c>
      <c r="F23" s="271">
        <f t="shared" si="5"/>
        <v>104360545.79000002</v>
      </c>
      <c r="G23" s="271">
        <f t="shared" si="5"/>
        <v>25660071.940000005</v>
      </c>
      <c r="H23" s="271">
        <f t="shared" si="5"/>
        <v>243814044.19000003</v>
      </c>
      <c r="I23" s="421">
        <f>H23/B23</f>
        <v>13194.82867139301</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152221</v>
      </c>
      <c r="C25" s="253">
        <f t="shared" ref="C25:H25" si="6">C10+C18+C23</f>
        <v>557948164.95000005</v>
      </c>
      <c r="D25" s="253">
        <f t="shared" si="6"/>
        <v>89006412.019999996</v>
      </c>
      <c r="E25" s="253">
        <f t="shared" si="6"/>
        <v>164317384.46000004</v>
      </c>
      <c r="F25" s="253">
        <f t="shared" si="6"/>
        <v>793964574.46000004</v>
      </c>
      <c r="G25" s="253">
        <f t="shared" si="6"/>
        <v>226753250.94999999</v>
      </c>
      <c r="H25" s="253">
        <f t="shared" si="6"/>
        <v>1831989786.8400002</v>
      </c>
      <c r="I25" s="272">
        <f>H25/B25</f>
        <v>12035.066034515607</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FY18</v>
      </c>
      <c r="C29" s="273"/>
      <c r="D29" s="273"/>
      <c r="E29" s="273"/>
      <c r="F29" s="273"/>
      <c r="G29" s="273"/>
      <c r="H29" s="273"/>
      <c r="I29" s="248"/>
      <c r="J29" s="290"/>
      <c r="K29"/>
    </row>
    <row r="30" spans="1:27" ht="22.5" x14ac:dyDescent="0.2">
      <c r="A30" s="265" t="s">
        <v>245</v>
      </c>
      <c r="B30" s="297" t="str">
        <f>B3</f>
        <v>ANB18</v>
      </c>
      <c r="C30" s="297" t="str">
        <f t="shared" ref="C30:G30" si="7">C3</f>
        <v>18/Pupil Property Tax</v>
      </c>
      <c r="D30" s="297" t="str">
        <f t="shared" si="7"/>
        <v>18/Pupil Non Levy Revenue</v>
      </c>
      <c r="E30" s="297" t="str">
        <f t="shared" si="7"/>
        <v>18/Pupil County Revenue</v>
      </c>
      <c r="F30" s="297" t="str">
        <f t="shared" si="7"/>
        <v>18/Pupil State Revenue</v>
      </c>
      <c r="G30" s="297" t="str">
        <f t="shared" si="7"/>
        <v>18/Pupil Federal Revenue</v>
      </c>
      <c r="H30" s="297" t="str">
        <f>I3</f>
        <v>18/Rev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41164</v>
      </c>
      <c r="C32" s="248">
        <f t="shared" ref="C32:H38" si="9">C4/$B32</f>
        <v>3580.9941786512486</v>
      </c>
      <c r="D32" s="248">
        <f t="shared" si="9"/>
        <v>243.37443275677774</v>
      </c>
      <c r="E32" s="248">
        <f t="shared" si="9"/>
        <v>974.51064983966569</v>
      </c>
      <c r="F32" s="248">
        <f t="shared" si="9"/>
        <v>4747.310547565834</v>
      </c>
      <c r="G32" s="248">
        <f t="shared" si="9"/>
        <v>1072.8761325429987</v>
      </c>
      <c r="H32" s="248">
        <f t="shared" si="9"/>
        <v>10619.065941356526</v>
      </c>
      <c r="I32" s="240"/>
      <c r="J32" s="240"/>
      <c r="K32"/>
    </row>
    <row r="33" spans="1:11" x14ac:dyDescent="0.2">
      <c r="A33" s="268" t="s">
        <v>76</v>
      </c>
      <c r="B33" s="271">
        <f t="shared" si="8"/>
        <v>20520</v>
      </c>
      <c r="C33" s="248">
        <f t="shared" si="9"/>
        <v>2805.4053664717349</v>
      </c>
      <c r="D33" s="248">
        <f t="shared" si="9"/>
        <v>338.45665984405457</v>
      </c>
      <c r="E33" s="248">
        <f t="shared" si="9"/>
        <v>993.93941325536048</v>
      </c>
      <c r="F33" s="248">
        <f t="shared" si="9"/>
        <v>5099.7205346003902</v>
      </c>
      <c r="G33" s="248">
        <f t="shared" si="9"/>
        <v>2027.531998050682</v>
      </c>
      <c r="H33" s="248">
        <f t="shared" si="9"/>
        <v>11265.053972222222</v>
      </c>
      <c r="I33" s="240"/>
      <c r="J33" s="240"/>
      <c r="K33"/>
    </row>
    <row r="34" spans="1:11" x14ac:dyDescent="0.2">
      <c r="A34" s="268" t="s">
        <v>77</v>
      </c>
      <c r="B34" s="271">
        <f t="shared" si="8"/>
        <v>15370</v>
      </c>
      <c r="C34" s="248">
        <f t="shared" si="9"/>
        <v>2609.0181997397522</v>
      </c>
      <c r="D34" s="248">
        <f t="shared" si="9"/>
        <v>443.25718998048137</v>
      </c>
      <c r="E34" s="248">
        <f t="shared" si="9"/>
        <v>958.71189329863375</v>
      </c>
      <c r="F34" s="248">
        <f t="shared" si="9"/>
        <v>5071.0779212752104</v>
      </c>
      <c r="G34" s="248">
        <f t="shared" si="9"/>
        <v>2162.6554424202996</v>
      </c>
      <c r="H34" s="248">
        <f t="shared" si="9"/>
        <v>11244.720646714379</v>
      </c>
      <c r="I34" s="240"/>
      <c r="J34" s="240"/>
      <c r="K34"/>
    </row>
    <row r="35" spans="1:11" x14ac:dyDescent="0.2">
      <c r="A35" s="268" t="s">
        <v>78</v>
      </c>
      <c r="B35" s="271">
        <f t="shared" si="8"/>
        <v>12079</v>
      </c>
      <c r="C35" s="248">
        <f t="shared" si="9"/>
        <v>3210.143713883599</v>
      </c>
      <c r="D35" s="248">
        <f t="shared" si="9"/>
        <v>698.65237768027168</v>
      </c>
      <c r="E35" s="248">
        <f t="shared" si="9"/>
        <v>1008.7929737561064</v>
      </c>
      <c r="F35" s="248">
        <f t="shared" si="9"/>
        <v>4990.2643993708098</v>
      </c>
      <c r="G35" s="248">
        <f t="shared" si="9"/>
        <v>1473.0127369815386</v>
      </c>
      <c r="H35" s="248">
        <f t="shared" si="9"/>
        <v>11380.866201672326</v>
      </c>
      <c r="I35" s="240"/>
      <c r="J35" s="240"/>
      <c r="K35"/>
    </row>
    <row r="36" spans="1:11" x14ac:dyDescent="0.2">
      <c r="A36" s="268" t="s">
        <v>79</v>
      </c>
      <c r="B36" s="271">
        <f t="shared" si="8"/>
        <v>5086</v>
      </c>
      <c r="C36" s="248">
        <f t="shared" si="9"/>
        <v>4039.963607943374</v>
      </c>
      <c r="D36" s="248">
        <f t="shared" si="9"/>
        <v>1204.2915532835229</v>
      </c>
      <c r="E36" s="248">
        <f t="shared" si="9"/>
        <v>1177.5855013763273</v>
      </c>
      <c r="F36" s="248">
        <f t="shared" si="9"/>
        <v>5246.6183936295702</v>
      </c>
      <c r="G36" s="248">
        <f t="shared" si="9"/>
        <v>2475.9922099882024</v>
      </c>
      <c r="H36" s="248">
        <f t="shared" si="9"/>
        <v>14144.451266220996</v>
      </c>
      <c r="I36" s="240"/>
      <c r="J36" s="240"/>
      <c r="K36"/>
    </row>
    <row r="37" spans="1:11" x14ac:dyDescent="0.2">
      <c r="A37" s="268" t="s">
        <v>80</v>
      </c>
      <c r="B37" s="270">
        <f t="shared" si="8"/>
        <v>1396</v>
      </c>
      <c r="C37" s="252">
        <f t="shared" si="9"/>
        <v>4937.1965042979946</v>
      </c>
      <c r="D37" s="252">
        <f t="shared" si="9"/>
        <v>958.09048710601735</v>
      </c>
      <c r="E37" s="252">
        <f t="shared" si="9"/>
        <v>1219.6901432664758</v>
      </c>
      <c r="F37" s="252">
        <f t="shared" si="9"/>
        <v>5744.0881948424048</v>
      </c>
      <c r="G37" s="252">
        <f t="shared" si="9"/>
        <v>2017.9321060171917</v>
      </c>
      <c r="H37" s="252">
        <f t="shared" si="9"/>
        <v>14876.997435530084</v>
      </c>
      <c r="I37" s="240"/>
      <c r="J37" s="240"/>
      <c r="K37"/>
    </row>
    <row r="38" spans="1:11" x14ac:dyDescent="0.2">
      <c r="A38" s="268" t="s">
        <v>171</v>
      </c>
      <c r="B38" s="271">
        <f>SUM(B32:B37)</f>
        <v>95615</v>
      </c>
      <c r="C38" s="248">
        <f t="shared" si="9"/>
        <v>3255.6657362338547</v>
      </c>
      <c r="D38" s="248">
        <f t="shared" si="9"/>
        <v>414.97465931077755</v>
      </c>
      <c r="E38" s="248">
        <f t="shared" si="9"/>
        <v>994.8532403911521</v>
      </c>
      <c r="F38" s="248">
        <f t="shared" si="9"/>
        <v>4946.7915740208118</v>
      </c>
      <c r="G38" s="248">
        <f t="shared" si="9"/>
        <v>1591.9185726089001</v>
      </c>
      <c r="H38" s="248">
        <f t="shared" si="9"/>
        <v>11204.203782565497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20375</v>
      </c>
      <c r="C41" s="248">
        <f t="shared" ref="C41:H46" si="10">C13/$B41</f>
        <v>4230.9253791411047</v>
      </c>
      <c r="D41" s="248">
        <f t="shared" si="10"/>
        <v>515.47545766871167</v>
      </c>
      <c r="E41" s="248">
        <f t="shared" si="10"/>
        <v>1156.6292814723929</v>
      </c>
      <c r="F41" s="248">
        <f t="shared" si="10"/>
        <v>5217.8660922699401</v>
      </c>
      <c r="G41" s="248">
        <f t="shared" si="10"/>
        <v>624.53180957055224</v>
      </c>
      <c r="H41" s="248">
        <f t="shared" si="10"/>
        <v>11745.428020122703</v>
      </c>
      <c r="I41" s="240"/>
      <c r="J41" s="240"/>
      <c r="K41"/>
    </row>
    <row r="42" spans="1:11" x14ac:dyDescent="0.2">
      <c r="A42" s="268" t="s">
        <v>82</v>
      </c>
      <c r="B42" s="271">
        <f>B14</f>
        <v>7188</v>
      </c>
      <c r="C42" s="248">
        <f t="shared" si="10"/>
        <v>4227.1510976627715</v>
      </c>
      <c r="D42" s="248">
        <f t="shared" si="10"/>
        <v>924.50265581524764</v>
      </c>
      <c r="E42" s="248">
        <f t="shared" si="10"/>
        <v>1121.4637687813022</v>
      </c>
      <c r="F42" s="248">
        <f t="shared" si="10"/>
        <v>5308.530349193099</v>
      </c>
      <c r="G42" s="248">
        <f t="shared" si="10"/>
        <v>1741.5034947134111</v>
      </c>
      <c r="H42" s="248">
        <f t="shared" si="10"/>
        <v>13323.151366165834</v>
      </c>
      <c r="I42" s="240"/>
      <c r="J42" s="240"/>
      <c r="K42"/>
    </row>
    <row r="43" spans="1:11" x14ac:dyDescent="0.2">
      <c r="A43" s="268" t="s">
        <v>83</v>
      </c>
      <c r="B43" s="271">
        <f>B15</f>
        <v>4611</v>
      </c>
      <c r="C43" s="248">
        <f t="shared" si="10"/>
        <v>4208.3022728258511</v>
      </c>
      <c r="D43" s="248">
        <f t="shared" si="10"/>
        <v>1027.556497505964</v>
      </c>
      <c r="E43" s="248">
        <f t="shared" si="10"/>
        <v>1161.5339904576015</v>
      </c>
      <c r="F43" s="248">
        <f t="shared" si="10"/>
        <v>5904.9932010409884</v>
      </c>
      <c r="G43" s="248">
        <f t="shared" si="10"/>
        <v>1407.561787031013</v>
      </c>
      <c r="H43" s="248">
        <f t="shared" si="10"/>
        <v>13709.947748861419</v>
      </c>
      <c r="I43" s="240"/>
      <c r="J43" s="240"/>
      <c r="K43"/>
    </row>
    <row r="44" spans="1:11" x14ac:dyDescent="0.2">
      <c r="A44" s="268" t="s">
        <v>84</v>
      </c>
      <c r="B44" s="271">
        <f>B16</f>
        <v>4159</v>
      </c>
      <c r="C44" s="248">
        <f t="shared" si="10"/>
        <v>5223.2012214474616</v>
      </c>
      <c r="D44" s="248">
        <f t="shared" si="10"/>
        <v>1312.5532147150759</v>
      </c>
      <c r="E44" s="248">
        <f t="shared" si="10"/>
        <v>1592.2841620581869</v>
      </c>
      <c r="F44" s="248">
        <f t="shared" si="10"/>
        <v>6841.4513007934611</v>
      </c>
      <c r="G44" s="248">
        <f t="shared" si="10"/>
        <v>3055.7164895407545</v>
      </c>
      <c r="H44" s="248">
        <f t="shared" si="10"/>
        <v>18025.20638855494</v>
      </c>
      <c r="I44" s="240"/>
      <c r="J44" s="240"/>
      <c r="K44"/>
    </row>
    <row r="45" spans="1:11" x14ac:dyDescent="0.2">
      <c r="A45" s="268" t="s">
        <v>85</v>
      </c>
      <c r="B45" s="270">
        <f>B17</f>
        <v>1795</v>
      </c>
      <c r="C45" s="252">
        <f t="shared" si="10"/>
        <v>8152.9816824512518</v>
      </c>
      <c r="D45" s="252">
        <f t="shared" si="10"/>
        <v>2388.7143732590534</v>
      </c>
      <c r="E45" s="252">
        <f t="shared" si="10"/>
        <v>2115.1635598885796</v>
      </c>
      <c r="F45" s="252">
        <f t="shared" si="10"/>
        <v>9171.7520501392773</v>
      </c>
      <c r="G45" s="252">
        <f t="shared" si="10"/>
        <v>2473.6098440111418</v>
      </c>
      <c r="H45" s="252">
        <f t="shared" si="10"/>
        <v>24302.221509749303</v>
      </c>
      <c r="I45" s="240"/>
      <c r="J45" s="240"/>
      <c r="K45"/>
    </row>
    <row r="46" spans="1:11" x14ac:dyDescent="0.2">
      <c r="A46" s="268" t="s">
        <v>172</v>
      </c>
      <c r="B46" s="271">
        <f>SUM(B41:B45)</f>
        <v>38128</v>
      </c>
      <c r="C46" s="248">
        <f t="shared" si="10"/>
        <v>4520.3589086760394</v>
      </c>
      <c r="D46" s="248">
        <f t="shared" si="10"/>
        <v>829.64885831934532</v>
      </c>
      <c r="E46" s="248">
        <f t="shared" si="10"/>
        <v>1243.2402651594632</v>
      </c>
      <c r="F46" s="248">
        <f t="shared" si="10"/>
        <v>5681.2985816198079</v>
      </c>
      <c r="G46" s="248">
        <f t="shared" si="10"/>
        <v>1282.0469127675199</v>
      </c>
      <c r="H46" s="248">
        <f t="shared" si="10"/>
        <v>13556.593526542176</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10743</v>
      </c>
      <c r="C49" s="248">
        <f t="shared" ref="C49:G51" si="11">C21/$B49</f>
        <v>2892.2391855161495</v>
      </c>
      <c r="D49" s="248">
        <f t="shared" si="11"/>
        <v>655.62583728939774</v>
      </c>
      <c r="E49" s="248">
        <f t="shared" si="11"/>
        <v>990.50990877780896</v>
      </c>
      <c r="F49" s="248">
        <f t="shared" si="11"/>
        <v>5309.4873257004574</v>
      </c>
      <c r="G49" s="248">
        <f t="shared" si="11"/>
        <v>1111.5105920134042</v>
      </c>
      <c r="H49" s="248">
        <f>H21/$B49</f>
        <v>10959.372849297219</v>
      </c>
      <c r="I49" s="240"/>
      <c r="J49" s="240"/>
      <c r="K49"/>
    </row>
    <row r="50" spans="1:11" x14ac:dyDescent="0.2">
      <c r="A50" s="268" t="s">
        <v>87</v>
      </c>
      <c r="B50" s="270">
        <f>B22</f>
        <v>7735</v>
      </c>
      <c r="C50" s="252">
        <f t="shared" si="11"/>
        <v>5589.4137737556539</v>
      </c>
      <c r="D50" s="252">
        <f t="shared" si="11"/>
        <v>1377.164826115061</v>
      </c>
      <c r="E50" s="252">
        <f t="shared" si="11"/>
        <v>1441.6521137685838</v>
      </c>
      <c r="F50" s="252">
        <f t="shared" si="11"/>
        <v>6117.7405882352969</v>
      </c>
      <c r="G50" s="252">
        <f t="shared" si="11"/>
        <v>1773.6410665804785</v>
      </c>
      <c r="H50" s="252">
        <f>H22/$B50</f>
        <v>16299.612368455075</v>
      </c>
      <c r="I50" s="240"/>
      <c r="J50" s="240"/>
      <c r="K50"/>
    </row>
    <row r="51" spans="1:11" x14ac:dyDescent="0.2">
      <c r="A51" s="268" t="s">
        <v>173</v>
      </c>
      <c r="B51" s="271">
        <f>SUM(B49:B50)</f>
        <v>18478</v>
      </c>
      <c r="C51" s="248">
        <f t="shared" si="11"/>
        <v>4021.2924077281082</v>
      </c>
      <c r="D51" s="248">
        <f t="shared" si="11"/>
        <v>957.66632211278261</v>
      </c>
      <c r="E51" s="248">
        <f t="shared" si="11"/>
        <v>1179.3607019157917</v>
      </c>
      <c r="F51" s="248">
        <f t="shared" si="11"/>
        <v>5647.8269179564895</v>
      </c>
      <c r="G51" s="248">
        <f t="shared" si="11"/>
        <v>1388.6823216798357</v>
      </c>
      <c r="H51" s="248">
        <f>H23/$B51</f>
        <v>13194.82867139301</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152221</v>
      </c>
      <c r="C53" s="253">
        <f t="shared" ref="C53:G53" si="12">C25/$B53</f>
        <v>3665.3823385078276</v>
      </c>
      <c r="D53" s="253">
        <f t="shared" si="12"/>
        <v>584.71835042471139</v>
      </c>
      <c r="E53" s="253">
        <f t="shared" si="12"/>
        <v>1079.4659374199357</v>
      </c>
      <c r="F53" s="253">
        <f t="shared" si="12"/>
        <v>5215.867550863547</v>
      </c>
      <c r="G53" s="253">
        <f t="shared" si="12"/>
        <v>1489.631857299584</v>
      </c>
      <c r="H53" s="253">
        <f>H25/$B53</f>
        <v>12035.066034515607</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FY18</v>
      </c>
      <c r="C57" s="251"/>
      <c r="D57" s="251"/>
      <c r="E57" s="251"/>
      <c r="F57" s="251"/>
      <c r="G57" s="251"/>
      <c r="H57" s="251"/>
      <c r="I57" s="267"/>
      <c r="J57" s="248"/>
      <c r="K57" s="290"/>
    </row>
    <row r="58" spans="1:11" ht="22.5" x14ac:dyDescent="0.2">
      <c r="A58" s="265" t="s">
        <v>245</v>
      </c>
      <c r="B58" s="284"/>
      <c r="C58" s="267" t="str">
        <f t="shared" ref="C58:G58" si="13">C3</f>
        <v>18/Pupil Property Tax</v>
      </c>
      <c r="D58" s="267" t="str">
        <f t="shared" si="13"/>
        <v>18/Pupil Non Levy Revenue</v>
      </c>
      <c r="E58" s="267" t="str">
        <f t="shared" si="13"/>
        <v>18/Pupil County Revenue</v>
      </c>
      <c r="F58" s="267" t="str">
        <f t="shared" si="13"/>
        <v>18/Pupil State Revenue</v>
      </c>
      <c r="G58" s="267" t="str">
        <f t="shared" si="13"/>
        <v>18/Pupil Federal Revenue</v>
      </c>
      <c r="H58" s="297"/>
      <c r="I58" s="267"/>
      <c r="J58" s="251"/>
      <c r="K58" s="290"/>
    </row>
    <row r="59" spans="1:11" x14ac:dyDescent="0.2">
      <c r="A59" s="268" t="s">
        <v>102</v>
      </c>
      <c r="B59" s="271"/>
      <c r="C59" s="275">
        <f t="shared" ref="C59:G65" si="14">C32/$H32</f>
        <v>0.33722308519668132</v>
      </c>
      <c r="D59" s="275">
        <f t="shared" si="14"/>
        <v>2.2918629011327903E-2</v>
      </c>
      <c r="E59" s="275">
        <f t="shared" si="14"/>
        <v>9.1769902854108978E-2</v>
      </c>
      <c r="F59" s="275">
        <f t="shared" si="14"/>
        <v>0.44705537886125901</v>
      </c>
      <c r="G59" s="275">
        <f t="shared" si="14"/>
        <v>0.10103300407662265</v>
      </c>
      <c r="H59" s="407"/>
      <c r="I59" s="248"/>
      <c r="J59" s="251"/>
      <c r="K59" s="290"/>
    </row>
    <row r="60" spans="1:11" x14ac:dyDescent="0.2">
      <c r="A60" s="268" t="s">
        <v>76</v>
      </c>
      <c r="B60" s="271"/>
      <c r="C60" s="275">
        <f t="shared" si="14"/>
        <v>0.24903612298613081</v>
      </c>
      <c r="D60" s="275">
        <f t="shared" si="14"/>
        <v>3.004483251288749E-2</v>
      </c>
      <c r="E60" s="275">
        <f t="shared" si="14"/>
        <v>8.8232103965613679E-2</v>
      </c>
      <c r="F60" s="275">
        <f t="shared" si="14"/>
        <v>0.45270271648724147</v>
      </c>
      <c r="G60" s="275">
        <f t="shared" si="14"/>
        <v>0.17998422404812653</v>
      </c>
      <c r="H60" s="407"/>
      <c r="I60" s="248"/>
      <c r="J60" s="251"/>
      <c r="K60" s="290"/>
    </row>
    <row r="61" spans="1:11" x14ac:dyDescent="0.2">
      <c r="A61" s="268" t="s">
        <v>77</v>
      </c>
      <c r="B61" s="271"/>
      <c r="C61" s="275">
        <f t="shared" si="14"/>
        <v>0.23202161100392363</v>
      </c>
      <c r="D61" s="275">
        <f t="shared" si="14"/>
        <v>3.9419137558566006E-2</v>
      </c>
      <c r="E61" s="275">
        <f t="shared" si="14"/>
        <v>8.5258844876574327E-2</v>
      </c>
      <c r="F61" s="275">
        <f t="shared" si="14"/>
        <v>0.45097411315032898</v>
      </c>
      <c r="G61" s="275">
        <f t="shared" si="14"/>
        <v>0.19232629341060695</v>
      </c>
      <c r="H61" s="407"/>
      <c r="I61" s="248"/>
      <c r="J61" s="251"/>
      <c r="K61" s="290"/>
    </row>
    <row r="62" spans="1:11" x14ac:dyDescent="0.2">
      <c r="A62" s="268" t="s">
        <v>78</v>
      </c>
      <c r="B62" s="271"/>
      <c r="C62" s="275">
        <f t="shared" si="14"/>
        <v>0.28206497264785474</v>
      </c>
      <c r="D62" s="275">
        <f t="shared" si="14"/>
        <v>6.1388330668329126E-2</v>
      </c>
      <c r="E62" s="275">
        <f t="shared" si="14"/>
        <v>8.8639384373737071E-2</v>
      </c>
      <c r="F62" s="275">
        <f t="shared" si="14"/>
        <v>0.43847843485213195</v>
      </c>
      <c r="G62" s="275">
        <f t="shared" si="14"/>
        <v>0.12942887745794704</v>
      </c>
      <c r="H62" s="407"/>
      <c r="I62" s="248"/>
      <c r="J62" s="251"/>
      <c r="K62" s="290"/>
    </row>
    <row r="63" spans="1:11" x14ac:dyDescent="0.2">
      <c r="A63" s="268" t="s">
        <v>79</v>
      </c>
      <c r="B63" s="271"/>
      <c r="C63" s="275">
        <f t="shared" si="14"/>
        <v>0.28562179839322532</v>
      </c>
      <c r="D63" s="275">
        <f t="shared" si="14"/>
        <v>8.5142331124541115E-2</v>
      </c>
      <c r="E63" s="275">
        <f t="shared" si="14"/>
        <v>8.325423724203232E-2</v>
      </c>
      <c r="F63" s="275">
        <f t="shared" si="14"/>
        <v>0.37093120792598416</v>
      </c>
      <c r="G63" s="275">
        <f t="shared" si="14"/>
        <v>0.17505042531421713</v>
      </c>
      <c r="H63" s="407"/>
      <c r="I63" s="248"/>
      <c r="J63" s="251"/>
      <c r="K63" s="290"/>
    </row>
    <row r="64" spans="1:11" x14ac:dyDescent="0.2">
      <c r="A64" s="268" t="s">
        <v>80</v>
      </c>
      <c r="B64" s="271"/>
      <c r="C64" s="276">
        <f t="shared" si="14"/>
        <v>0.33186780636976543</v>
      </c>
      <c r="D64" s="276">
        <f t="shared" si="14"/>
        <v>6.4400796683465961E-2</v>
      </c>
      <c r="E64" s="276">
        <f t="shared" si="14"/>
        <v>8.1984966963397007E-2</v>
      </c>
      <c r="F64" s="276">
        <f t="shared" si="14"/>
        <v>0.38610534281091219</v>
      </c>
      <c r="G64" s="276">
        <f t="shared" si="14"/>
        <v>0.13564108717245946</v>
      </c>
      <c r="H64" s="407"/>
      <c r="I64" s="248"/>
      <c r="J64" s="251"/>
      <c r="K64" s="290"/>
    </row>
    <row r="65" spans="1:11" x14ac:dyDescent="0.2">
      <c r="A65" s="268" t="s">
        <v>171</v>
      </c>
      <c r="B65" s="271"/>
      <c r="C65" s="275">
        <f t="shared" si="14"/>
        <v>0.29057537683310364</v>
      </c>
      <c r="D65" s="275">
        <f t="shared" si="14"/>
        <v>3.7037407330675863E-2</v>
      </c>
      <c r="E65" s="275">
        <f t="shared" si="14"/>
        <v>8.8792854869277849E-2</v>
      </c>
      <c r="F65" s="275">
        <f t="shared" si="14"/>
        <v>0.44151210295892296</v>
      </c>
      <c r="G65" s="275">
        <f t="shared" si="14"/>
        <v>0.1420822580080196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0.36021891853515481</v>
      </c>
      <c r="D68" s="275">
        <f t="shared" si="15"/>
        <v>4.3887328480969788E-2</v>
      </c>
      <c r="E68" s="275">
        <f t="shared" si="15"/>
        <v>9.8474851618077494E-2</v>
      </c>
      <c r="F68" s="275">
        <f t="shared" si="15"/>
        <v>0.44424656839499577</v>
      </c>
      <c r="G68" s="275">
        <f t="shared" si="15"/>
        <v>5.3172332970802018E-2</v>
      </c>
      <c r="H68" s="407"/>
      <c r="I68" s="248"/>
      <c r="J68" s="251"/>
      <c r="K68" s="290"/>
    </row>
    <row r="69" spans="1:11" x14ac:dyDescent="0.2">
      <c r="A69" s="268" t="s">
        <v>82</v>
      </c>
      <c r="B69" s="271"/>
      <c r="C69" s="275">
        <f t="shared" si="15"/>
        <v>0.31727862136263263</v>
      </c>
      <c r="D69" s="275">
        <f t="shared" si="15"/>
        <v>6.9390689215092435E-2</v>
      </c>
      <c r="E69" s="275">
        <f t="shared" si="15"/>
        <v>8.4174061973750547E-2</v>
      </c>
      <c r="F69" s="275">
        <f t="shared" si="15"/>
        <v>0.3984440470048341</v>
      </c>
      <c r="G69" s="275">
        <f t="shared" si="15"/>
        <v>0.13071258044369008</v>
      </c>
      <c r="H69" s="407"/>
      <c r="I69" s="248"/>
      <c r="J69" s="251"/>
      <c r="K69" s="290"/>
    </row>
    <row r="70" spans="1:11" x14ac:dyDescent="0.2">
      <c r="A70" s="268" t="s">
        <v>83</v>
      </c>
      <c r="B70" s="271"/>
      <c r="C70" s="275">
        <f t="shared" si="15"/>
        <v>0.30695246618830779</v>
      </c>
      <c r="D70" s="275">
        <f t="shared" si="15"/>
        <v>7.4949701948448369E-2</v>
      </c>
      <c r="E70" s="275">
        <f t="shared" si="15"/>
        <v>8.4721985213551551E-2</v>
      </c>
      <c r="F70" s="275">
        <f t="shared" si="15"/>
        <v>0.43070865835585587</v>
      </c>
      <c r="G70" s="275">
        <f t="shared" si="15"/>
        <v>0.10266718829383634</v>
      </c>
      <c r="H70" s="407"/>
      <c r="I70" s="248"/>
      <c r="J70" s="251"/>
      <c r="K70"/>
    </row>
    <row r="71" spans="1:11" x14ac:dyDescent="0.2">
      <c r="A71" s="268" t="s">
        <v>84</v>
      </c>
      <c r="B71" s="271"/>
      <c r="C71" s="275">
        <f t="shared" si="15"/>
        <v>0.28977206190348648</v>
      </c>
      <c r="D71" s="275">
        <f t="shared" si="15"/>
        <v>7.2817652481831127E-2</v>
      </c>
      <c r="E71" s="275">
        <f t="shared" si="15"/>
        <v>8.8336528732852887E-2</v>
      </c>
      <c r="F71" s="275">
        <f t="shared" si="15"/>
        <v>0.37954912433831678</v>
      </c>
      <c r="G71" s="275">
        <f t="shared" si="15"/>
        <v>0.16952463254351274</v>
      </c>
      <c r="H71" s="407"/>
      <c r="I71" s="248"/>
      <c r="J71" s="251"/>
      <c r="K71"/>
    </row>
    <row r="72" spans="1:11" x14ac:dyDescent="0.2">
      <c r="A72" s="268" t="s">
        <v>85</v>
      </c>
      <c r="B72" s="271"/>
      <c r="C72" s="276">
        <f t="shared" si="15"/>
        <v>0.33548297957783518</v>
      </c>
      <c r="D72" s="276">
        <f t="shared" si="15"/>
        <v>9.829201714340291E-2</v>
      </c>
      <c r="E72" s="276">
        <f t="shared" si="15"/>
        <v>8.7035811069372443E-2</v>
      </c>
      <c r="F72" s="276">
        <f t="shared" si="15"/>
        <v>0.3774038536542782</v>
      </c>
      <c r="G72" s="276">
        <f t="shared" si="15"/>
        <v>0.10178533855511133</v>
      </c>
      <c r="H72" s="407"/>
      <c r="I72" s="248"/>
      <c r="J72" s="251"/>
      <c r="K72"/>
    </row>
    <row r="73" spans="1:11" x14ac:dyDescent="0.2">
      <c r="A73" s="268" t="s">
        <v>172</v>
      </c>
      <c r="B73" s="271"/>
      <c r="C73" s="275">
        <f t="shared" si="15"/>
        <v>0.33344356750283333</v>
      </c>
      <c r="D73" s="275">
        <f t="shared" si="15"/>
        <v>6.1198918201316052E-2</v>
      </c>
      <c r="E73" s="275">
        <f t="shared" si="15"/>
        <v>9.1707423603529056E-2</v>
      </c>
      <c r="F73" s="275">
        <f t="shared" si="15"/>
        <v>0.41908010080087671</v>
      </c>
      <c r="G73" s="275">
        <f t="shared" si="15"/>
        <v>9.4569989891444828E-2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0.26390553777916381</v>
      </c>
      <c r="D76" s="275">
        <f t="shared" si="16"/>
        <v>5.9823298860704463E-2</v>
      </c>
      <c r="E76" s="275">
        <f t="shared" si="16"/>
        <v>9.0380163390583648E-2</v>
      </c>
      <c r="F76" s="275">
        <f t="shared" si="16"/>
        <v>0.48446999647803146</v>
      </c>
      <c r="G76" s="275">
        <f t="shared" si="16"/>
        <v>0.10142100349151649</v>
      </c>
      <c r="H76" s="407"/>
      <c r="I76" s="248"/>
      <c r="J76" s="251"/>
      <c r="K76"/>
    </row>
    <row r="77" spans="1:11" x14ac:dyDescent="0.2">
      <c r="A77" s="268" t="s">
        <v>87</v>
      </c>
      <c r="B77" s="271"/>
      <c r="C77" s="276">
        <f t="shared" si="16"/>
        <v>0.3429169754105898</v>
      </c>
      <c r="D77" s="276">
        <f t="shared" si="16"/>
        <v>8.4490648917535743E-2</v>
      </c>
      <c r="E77" s="276">
        <f t="shared" si="16"/>
        <v>8.844701832042573E-2</v>
      </c>
      <c r="F77" s="276">
        <f t="shared" si="16"/>
        <v>0.37533043424241591</v>
      </c>
      <c r="G77" s="276">
        <f t="shared" si="16"/>
        <v>0.10881492310903278</v>
      </c>
      <c r="H77" s="407"/>
      <c r="I77" s="248"/>
      <c r="J77" s="251"/>
      <c r="K77"/>
    </row>
    <row r="78" spans="1:11" x14ac:dyDescent="0.2">
      <c r="A78" s="268" t="s">
        <v>173</v>
      </c>
      <c r="B78" s="271"/>
      <c r="C78" s="275">
        <f t="shared" si="16"/>
        <v>0.30476276031127658</v>
      </c>
      <c r="D78" s="275">
        <f t="shared" si="16"/>
        <v>7.2578912994076747E-2</v>
      </c>
      <c r="E78" s="275">
        <f t="shared" si="16"/>
        <v>8.9380524089160737E-2</v>
      </c>
      <c r="F78" s="275">
        <f t="shared" si="16"/>
        <v>0.42803336508652329</v>
      </c>
      <c r="G78" s="275">
        <f t="shared" si="16"/>
        <v>0.10524443751896242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0.30455855647121538</v>
      </c>
      <c r="D80" s="277">
        <f>D53/$H53</f>
        <v>4.8584556889657765E-2</v>
      </c>
      <c r="E80" s="277">
        <f>E53/$H53</f>
        <v>8.9693395476527812E-2</v>
      </c>
      <c r="F80" s="277">
        <f>F53/$H53</f>
        <v>0.43338919253993757</v>
      </c>
      <c r="G80" s="277">
        <f>G53/$H53</f>
        <v>0.1237742986226614</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6"/>
  <dimension ref="A1:X75"/>
  <sheetViews>
    <sheetView topLeftCell="A16"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1084</v>
      </c>
      <c r="B2" s="264"/>
      <c r="C2" s="264"/>
      <c r="D2" s="264"/>
      <c r="E2" s="264"/>
      <c r="F2" s="264"/>
      <c r="G2" s="264"/>
      <c r="H2" s="264"/>
      <c r="I2" s="264"/>
      <c r="J2" s="264"/>
      <c r="K2" s="264"/>
    </row>
    <row r="3" spans="1:24"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4" ht="15" x14ac:dyDescent="0.25">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74"/>
      <c r="P4" s="375"/>
      <c r="Q4" s="375"/>
      <c r="R4" s="375"/>
      <c r="S4" s="375"/>
      <c r="T4" s="375"/>
      <c r="U4" s="375"/>
      <c r="V4" s="375"/>
      <c r="W4" s="375"/>
      <c r="X4" s="375"/>
    </row>
    <row r="5" spans="1:24" ht="15" x14ac:dyDescent="0.25">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74"/>
      <c r="P5" s="375"/>
      <c r="Q5" s="375"/>
      <c r="R5" s="375"/>
      <c r="S5" s="375"/>
      <c r="T5" s="375"/>
      <c r="U5" s="375"/>
      <c r="V5" s="375"/>
      <c r="W5" s="375"/>
      <c r="X5" s="375"/>
    </row>
    <row r="6" spans="1:24" ht="15" x14ac:dyDescent="0.25">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74"/>
      <c r="P6" s="375"/>
      <c r="Q6" s="375"/>
      <c r="R6" s="375"/>
      <c r="S6" s="375"/>
      <c r="T6" s="375"/>
      <c r="U6" s="375"/>
      <c r="V6" s="375"/>
      <c r="W6" s="375"/>
      <c r="X6" s="375"/>
    </row>
    <row r="7" spans="1:24" ht="15" x14ac:dyDescent="0.25">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74"/>
      <c r="P7" s="375"/>
      <c r="Q7" s="375"/>
      <c r="R7" s="375"/>
      <c r="S7" s="375"/>
      <c r="T7" s="375"/>
      <c r="U7" s="375"/>
      <c r="V7" s="375"/>
      <c r="W7" s="375"/>
      <c r="X7" s="375"/>
    </row>
    <row r="8" spans="1:24" ht="15" x14ac:dyDescent="0.25">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74"/>
      <c r="P8" s="375"/>
      <c r="Q8" s="375"/>
      <c r="R8" s="375"/>
      <c r="S8" s="375"/>
      <c r="T8" s="375"/>
      <c r="U8" s="375"/>
      <c r="V8" s="375"/>
      <c r="W8" s="375"/>
      <c r="X8" s="375"/>
    </row>
    <row r="9" spans="1:24" ht="15" x14ac:dyDescent="0.25">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74"/>
      <c r="P9" s="375"/>
      <c r="Q9" s="375"/>
      <c r="R9" s="375"/>
      <c r="S9" s="375"/>
      <c r="T9" s="375"/>
      <c r="U9" s="375"/>
      <c r="V9" s="375"/>
      <c r="W9" s="375"/>
      <c r="X9" s="375"/>
    </row>
    <row r="10" spans="1:24" x14ac:dyDescent="0.2">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
      <c r="A11" s="268"/>
      <c r="B11" s="250"/>
      <c r="C11" s="250"/>
      <c r="D11" s="250"/>
      <c r="E11" s="250"/>
      <c r="F11" s="250"/>
      <c r="G11" s="250"/>
      <c r="H11" s="250"/>
      <c r="I11" s="250"/>
      <c r="J11" s="250"/>
      <c r="K11" s="248"/>
      <c r="N11" s="250"/>
    </row>
    <row r="12" spans="1:24" ht="15" x14ac:dyDescent="0.25">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74"/>
      <c r="P12" s="375"/>
      <c r="Q12" s="375"/>
      <c r="R12" s="375"/>
      <c r="S12" s="375"/>
      <c r="T12" s="375"/>
      <c r="U12" s="375"/>
      <c r="V12" s="375"/>
      <c r="W12" s="375"/>
      <c r="X12" s="375"/>
    </row>
    <row r="13" spans="1:24" ht="15" x14ac:dyDescent="0.25">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74"/>
      <c r="P13" s="375"/>
      <c r="Q13" s="375"/>
      <c r="R13" s="375"/>
      <c r="S13" s="375"/>
      <c r="T13" s="375"/>
      <c r="U13" s="375"/>
      <c r="V13" s="375"/>
      <c r="W13" s="375"/>
      <c r="X13" s="375"/>
    </row>
    <row r="14" spans="1:24" ht="15" x14ac:dyDescent="0.25">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74"/>
      <c r="P14" s="375"/>
      <c r="Q14" s="375"/>
      <c r="R14" s="375"/>
      <c r="S14" s="375"/>
      <c r="T14" s="375"/>
      <c r="U14" s="375"/>
      <c r="V14" s="375"/>
      <c r="W14" s="375"/>
      <c r="X14" s="375"/>
    </row>
    <row r="15" spans="1:24" ht="15" x14ac:dyDescent="0.25">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74"/>
      <c r="P15" s="375"/>
      <c r="Q15" s="375"/>
      <c r="R15" s="375"/>
      <c r="S15" s="375"/>
      <c r="T15" s="375"/>
      <c r="U15" s="375"/>
      <c r="V15" s="375"/>
      <c r="W15" s="375"/>
      <c r="X15" s="375"/>
    </row>
    <row r="16" spans="1:24" ht="15" x14ac:dyDescent="0.25">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74"/>
      <c r="P16" s="375"/>
      <c r="Q16" s="375"/>
      <c r="R16" s="375"/>
      <c r="S16" s="375"/>
      <c r="T16" s="375"/>
      <c r="U16" s="375"/>
      <c r="V16" s="375"/>
      <c r="W16" s="375"/>
      <c r="X16" s="375"/>
    </row>
    <row r="17" spans="1:24" x14ac:dyDescent="0.2">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
      <c r="A18" s="268"/>
      <c r="B18" s="250"/>
      <c r="C18" s="250"/>
      <c r="D18" s="250"/>
      <c r="E18" s="250"/>
      <c r="F18" s="250"/>
      <c r="G18" s="250"/>
      <c r="H18" s="250"/>
      <c r="I18" s="250"/>
      <c r="J18" s="250"/>
      <c r="K18" s="248"/>
    </row>
    <row r="19" spans="1:24" ht="15" x14ac:dyDescent="0.25">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74"/>
      <c r="P19" s="375"/>
      <c r="Q19" s="375"/>
      <c r="R19" s="375"/>
      <c r="S19" s="375"/>
      <c r="T19" s="375"/>
      <c r="U19" s="375"/>
      <c r="V19" s="375"/>
      <c r="W19" s="375"/>
      <c r="X19" s="375"/>
    </row>
    <row r="20" spans="1:24" ht="15" x14ac:dyDescent="0.25">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74"/>
      <c r="P20" s="375"/>
      <c r="Q20" s="375"/>
      <c r="R20" s="375"/>
      <c r="S20" s="375"/>
      <c r="T20" s="375"/>
      <c r="U20" s="375"/>
      <c r="V20" s="375"/>
      <c r="W20" s="375"/>
      <c r="X20" s="375"/>
    </row>
    <row r="21" spans="1:24" x14ac:dyDescent="0.2">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1082</v>
      </c>
      <c r="B26" s="264"/>
      <c r="C26" s="264"/>
      <c r="D26" s="264"/>
      <c r="E26" s="264"/>
      <c r="F26" s="264"/>
      <c r="G26" s="264"/>
      <c r="H26" s="264"/>
      <c r="I26" s="264"/>
      <c r="J26" s="264"/>
      <c r="K26" s="264"/>
    </row>
    <row r="27" spans="1:24" ht="39"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5" x14ac:dyDescent="0.25">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58"/>
      <c r="P29" s="359"/>
      <c r="Q29" s="359"/>
      <c r="R29" s="359"/>
      <c r="S29" s="359"/>
      <c r="T29" s="359"/>
      <c r="U29" s="359"/>
    </row>
    <row r="30" spans="1:24" ht="15" x14ac:dyDescent="0.25">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58"/>
      <c r="P30" s="359"/>
      <c r="Q30" s="359"/>
      <c r="R30" s="359"/>
      <c r="S30" s="359"/>
      <c r="T30" s="359"/>
      <c r="U30" s="359"/>
    </row>
    <row r="31" spans="1:24" ht="15" x14ac:dyDescent="0.25">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58"/>
      <c r="P31" s="359"/>
      <c r="Q31" s="359"/>
      <c r="R31" s="359"/>
      <c r="S31" s="359"/>
      <c r="T31" s="359"/>
      <c r="U31" s="359"/>
    </row>
    <row r="32" spans="1:24" ht="15" x14ac:dyDescent="0.25">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58"/>
      <c r="P32" s="359"/>
      <c r="Q32" s="359"/>
      <c r="R32" s="359"/>
      <c r="S32" s="359"/>
      <c r="T32" s="359"/>
      <c r="U32" s="359"/>
    </row>
    <row r="33" spans="1:21" ht="15" x14ac:dyDescent="0.25">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58"/>
      <c r="P33" s="359"/>
      <c r="Q33" s="359"/>
      <c r="R33" s="359"/>
      <c r="S33" s="359"/>
      <c r="T33" s="359"/>
      <c r="U33" s="359"/>
    </row>
    <row r="34" spans="1:21" ht="15" x14ac:dyDescent="0.25">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58"/>
      <c r="P36" s="359"/>
      <c r="Q36" s="359"/>
      <c r="R36" s="359"/>
      <c r="S36" s="359"/>
      <c r="T36" s="359"/>
      <c r="U36" s="359"/>
    </row>
    <row r="37" spans="1:21" ht="15" x14ac:dyDescent="0.25">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58"/>
      <c r="P37" s="359"/>
      <c r="Q37" s="359"/>
      <c r="R37" s="359"/>
      <c r="S37" s="359"/>
      <c r="T37" s="359"/>
      <c r="U37" s="359"/>
    </row>
    <row r="38" spans="1:21" ht="15" x14ac:dyDescent="0.25">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58"/>
      <c r="P38" s="359"/>
      <c r="Q38" s="359"/>
      <c r="R38" s="359"/>
      <c r="S38" s="359"/>
      <c r="T38" s="359"/>
      <c r="U38" s="359"/>
    </row>
    <row r="39" spans="1:21" ht="15" x14ac:dyDescent="0.25">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58"/>
      <c r="P39" s="359"/>
      <c r="Q39" s="359"/>
      <c r="R39" s="359"/>
      <c r="S39" s="359"/>
      <c r="T39" s="359"/>
      <c r="U39" s="359"/>
    </row>
    <row r="40" spans="1:21" ht="15" x14ac:dyDescent="0.25">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58"/>
      <c r="P40" s="359"/>
      <c r="Q40" s="359"/>
      <c r="R40" s="359"/>
      <c r="S40" s="359"/>
      <c r="T40" s="359"/>
      <c r="U40" s="359"/>
    </row>
    <row r="41" spans="1:21" ht="15" x14ac:dyDescent="0.25">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0.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
      <c r="A18" s="268"/>
      <c r="B18" s="250"/>
      <c r="C18" s="250"/>
      <c r="D18" s="250"/>
      <c r="E18" s="250"/>
      <c r="F18" s="250"/>
      <c r="G18" s="250"/>
      <c r="H18" s="250"/>
      <c r="I18" s="250"/>
      <c r="J18" s="250"/>
      <c r="K18" s="248"/>
    </row>
    <row r="19" spans="1:11" x14ac:dyDescent="0.2">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3.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38.2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
      <c r="A18" s="268"/>
      <c r="B18" s="250"/>
      <c r="C18" s="250"/>
      <c r="D18" s="250"/>
      <c r="E18" s="250"/>
      <c r="F18" s="250"/>
      <c r="G18" s="250"/>
      <c r="H18" s="250"/>
      <c r="I18" s="250"/>
      <c r="J18" s="250"/>
      <c r="K18" s="248"/>
    </row>
    <row r="19" spans="1:11" x14ac:dyDescent="0.2">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9.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
      <c r="A18" s="268"/>
      <c r="B18" s="250"/>
      <c r="C18" s="250"/>
      <c r="D18" s="250"/>
      <c r="E18" s="250"/>
      <c r="F18" s="250"/>
      <c r="G18" s="250"/>
      <c r="H18" s="250"/>
      <c r="I18" s="250"/>
      <c r="J18" s="250"/>
      <c r="K18" s="248"/>
    </row>
    <row r="19" spans="1:21" x14ac:dyDescent="0.2">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
      <c r="A22" s="268"/>
      <c r="B22" s="250"/>
      <c r="C22" s="250"/>
      <c r="D22" s="250"/>
      <c r="E22" s="250"/>
      <c r="F22" s="250"/>
      <c r="G22" s="250"/>
      <c r="H22" s="250"/>
      <c r="I22" s="250"/>
      <c r="J22" s="250"/>
      <c r="K22" s="250"/>
    </row>
    <row r="23" spans="1:21" ht="13.5" thickBot="1" x14ac:dyDescent="0.25">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5" thickTop="1" x14ac:dyDescent="0.2">
      <c r="A24" s="268"/>
      <c r="B24" s="248"/>
      <c r="C24" s="248"/>
      <c r="D24" s="248"/>
      <c r="E24" s="248"/>
      <c r="F24" s="248"/>
      <c r="G24" s="248"/>
      <c r="H24" s="248"/>
      <c r="I24" s="248"/>
      <c r="J24" s="248"/>
      <c r="K24" s="248"/>
    </row>
    <row r="25" spans="1:21" x14ac:dyDescent="0.2">
      <c r="A25" s="263" t="s">
        <v>247</v>
      </c>
      <c r="B25" s="264"/>
      <c r="C25" s="264"/>
      <c r="D25" s="264"/>
      <c r="E25" s="264"/>
      <c r="F25" s="264"/>
      <c r="G25" s="264"/>
      <c r="H25" s="264"/>
      <c r="I25" s="264"/>
      <c r="J25" s="264"/>
      <c r="K25" s="264"/>
    </row>
    <row r="26" spans="1:21" x14ac:dyDescent="0.2">
      <c r="A26" s="263" t="s">
        <v>1052</v>
      </c>
      <c r="B26" s="264"/>
      <c r="C26" s="264"/>
      <c r="D26" s="264"/>
      <c r="E26" s="264"/>
      <c r="F26" s="264"/>
      <c r="G26" s="264"/>
      <c r="H26" s="264"/>
      <c r="I26" s="264"/>
      <c r="J26" s="264"/>
      <c r="K26" s="264"/>
    </row>
    <row r="27" spans="1:21" ht="39"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5" x14ac:dyDescent="0.25">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36"/>
      <c r="P28" s="337"/>
      <c r="Q28" s="337"/>
      <c r="R28" s="337"/>
      <c r="S28" s="337"/>
      <c r="T28" s="337"/>
      <c r="U28" s="337"/>
    </row>
    <row r="29" spans="1:21" ht="15" x14ac:dyDescent="0.25">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36"/>
      <c r="P29" s="337"/>
      <c r="Q29" s="337"/>
      <c r="R29" s="337"/>
      <c r="S29" s="337"/>
      <c r="T29" s="337"/>
      <c r="U29" s="337"/>
    </row>
    <row r="30" spans="1:21" ht="15" x14ac:dyDescent="0.25">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36"/>
      <c r="P30" s="337"/>
      <c r="Q30" s="337"/>
      <c r="R30" s="337"/>
      <c r="S30" s="337"/>
      <c r="T30" s="337"/>
      <c r="U30" s="337"/>
    </row>
    <row r="31" spans="1:21" ht="15" x14ac:dyDescent="0.25">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36"/>
      <c r="P31" s="337"/>
      <c r="Q31" s="337"/>
      <c r="R31" s="337"/>
      <c r="S31" s="337"/>
      <c r="T31" s="337"/>
      <c r="U31" s="337"/>
    </row>
    <row r="32" spans="1:21" ht="15" x14ac:dyDescent="0.25">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36"/>
      <c r="P32" s="337"/>
      <c r="Q32" s="337"/>
      <c r="R32" s="337"/>
      <c r="S32" s="337"/>
      <c r="T32" s="337"/>
      <c r="U32" s="337"/>
    </row>
    <row r="33" spans="1:21" ht="15" x14ac:dyDescent="0.25">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36"/>
      <c r="P33" s="337"/>
      <c r="Q33" s="337"/>
      <c r="R33" s="337"/>
      <c r="S33" s="337"/>
      <c r="T33" s="337"/>
      <c r="U33" s="337"/>
    </row>
    <row r="34" spans="1:21" ht="15" x14ac:dyDescent="0.25">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36"/>
      <c r="P34" s="337"/>
      <c r="Q34" s="337"/>
      <c r="R34" s="337"/>
      <c r="S34" s="337"/>
      <c r="T34" s="337"/>
      <c r="U34" s="337"/>
    </row>
    <row r="35" spans="1:21" ht="15" x14ac:dyDescent="0.25">
      <c r="A35" s="248"/>
      <c r="B35" s="250"/>
      <c r="C35" s="248"/>
      <c r="D35" s="248"/>
      <c r="E35" s="248"/>
      <c r="F35" s="248"/>
      <c r="G35" s="248"/>
      <c r="H35" s="248"/>
      <c r="I35" s="248"/>
      <c r="J35" s="248"/>
      <c r="K35" s="248"/>
      <c r="O35" s="336"/>
      <c r="P35" s="337"/>
      <c r="Q35" s="337"/>
      <c r="R35" s="337"/>
      <c r="S35" s="337"/>
      <c r="T35" s="337"/>
      <c r="U35" s="337"/>
    </row>
    <row r="36" spans="1:21" ht="15" x14ac:dyDescent="0.25">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36"/>
      <c r="P36" s="337"/>
      <c r="Q36" s="337"/>
      <c r="R36" s="337"/>
      <c r="S36" s="337"/>
      <c r="T36" s="337"/>
      <c r="U36" s="337"/>
    </row>
    <row r="37" spans="1:21" ht="15" x14ac:dyDescent="0.25">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36"/>
      <c r="P37" s="337"/>
      <c r="Q37" s="337"/>
      <c r="R37" s="337"/>
      <c r="S37" s="337"/>
      <c r="T37" s="337"/>
      <c r="U37" s="337"/>
    </row>
    <row r="38" spans="1:21" ht="15" x14ac:dyDescent="0.25">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36"/>
      <c r="P38" s="337"/>
      <c r="Q38" s="337"/>
      <c r="R38" s="337"/>
      <c r="S38" s="337"/>
      <c r="T38" s="337"/>
      <c r="U38" s="337"/>
    </row>
    <row r="39" spans="1:21" ht="15" x14ac:dyDescent="0.25">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36"/>
      <c r="P39" s="337"/>
      <c r="Q39" s="337"/>
      <c r="R39" s="337"/>
      <c r="S39" s="337"/>
      <c r="T39" s="337"/>
      <c r="U39" s="337"/>
    </row>
    <row r="40" spans="1:21" ht="15" x14ac:dyDescent="0.25">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36"/>
      <c r="P40" s="337"/>
      <c r="Q40" s="337"/>
      <c r="R40" s="337"/>
      <c r="S40" s="337"/>
      <c r="T40" s="337"/>
      <c r="U40" s="337"/>
    </row>
    <row r="41" spans="1:21" x14ac:dyDescent="0.2">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
      <c r="A42" s="248"/>
      <c r="B42" s="250"/>
      <c r="C42" s="248"/>
      <c r="D42" s="248"/>
      <c r="E42" s="248"/>
      <c r="F42" s="248"/>
      <c r="G42" s="248"/>
      <c r="H42" s="248"/>
      <c r="I42" s="248"/>
      <c r="J42" s="248"/>
      <c r="K42" s="248"/>
    </row>
    <row r="43" spans="1:21" x14ac:dyDescent="0.2">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0.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0"/>
  <dimension ref="A1:K75"/>
  <sheetViews>
    <sheetView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
      <c r="A18" s="268"/>
      <c r="B18" s="250"/>
      <c r="C18" s="250"/>
      <c r="D18" s="250"/>
      <c r="E18" s="250"/>
      <c r="F18" s="250"/>
      <c r="G18" s="250"/>
      <c r="H18" s="250"/>
      <c r="I18" s="250"/>
      <c r="J18" s="250"/>
      <c r="K18" s="248"/>
    </row>
    <row r="19" spans="1:11" x14ac:dyDescent="0.2">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
      <c r="A18" s="268"/>
      <c r="B18" s="250"/>
      <c r="C18" s="250"/>
      <c r="D18" s="250"/>
      <c r="E18" s="250"/>
      <c r="F18" s="250"/>
      <c r="G18" s="250"/>
      <c r="H18" s="250"/>
      <c r="I18" s="250"/>
      <c r="J18" s="250"/>
      <c r="K18" s="248"/>
    </row>
    <row r="19" spans="1:11" x14ac:dyDescent="0.2">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21" width="9.85546875" style="251" bestFit="1" customWidth="1"/>
    <col min="22" max="22" width="12" style="251" bestFit="1" customWidth="1"/>
    <col min="23" max="23" width="17" style="251" customWidth="1"/>
    <col min="24" max="24" width="11" style="251" bestFit="1" customWidth="1"/>
    <col min="25" max="16384" width="9.140625" style="251"/>
  </cols>
  <sheetData>
    <row r="1" spans="1:23" x14ac:dyDescent="0.2">
      <c r="A1" s="263" t="s">
        <v>247</v>
      </c>
      <c r="B1" s="264"/>
      <c r="C1" s="264"/>
      <c r="D1" s="264"/>
      <c r="E1" s="264"/>
      <c r="F1" s="264"/>
      <c r="G1" s="264"/>
      <c r="H1" s="264"/>
      <c r="I1" s="264"/>
      <c r="J1" s="264"/>
      <c r="K1" s="264"/>
    </row>
    <row r="2" spans="1:23" x14ac:dyDescent="0.2">
      <c r="A2" s="264" t="s">
        <v>594</v>
      </c>
      <c r="B2" s="264"/>
      <c r="C2" s="264"/>
      <c r="D2" s="264"/>
      <c r="E2" s="264"/>
      <c r="F2" s="264"/>
      <c r="G2" s="264"/>
      <c r="H2" s="264"/>
      <c r="I2" s="264"/>
      <c r="J2" s="264"/>
      <c r="K2" s="264"/>
    </row>
    <row r="3" spans="1:23" ht="33.75" x14ac:dyDescent="0.2">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
      <c r="A11" s="268"/>
      <c r="B11" s="240"/>
      <c r="C11" s="250"/>
      <c r="D11" s="250"/>
      <c r="E11" s="250"/>
      <c r="F11" s="250"/>
      <c r="G11" s="250"/>
      <c r="H11" s="250"/>
      <c r="I11" s="250"/>
      <c r="J11" s="250"/>
      <c r="K11" s="248"/>
      <c r="P11" s="250"/>
      <c r="Q11" s="250"/>
      <c r="R11" s="250"/>
      <c r="S11" s="250"/>
      <c r="T11" s="250"/>
      <c r="U11" s="250"/>
      <c r="V11" s="250"/>
      <c r="W11" s="250"/>
    </row>
    <row r="12" spans="1:23" x14ac:dyDescent="0.2">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
      <c r="A18" s="268"/>
      <c r="B18" s="240"/>
      <c r="C18" s="250"/>
      <c r="D18" s="250"/>
      <c r="E18" s="250"/>
      <c r="F18" s="250"/>
      <c r="G18" s="250"/>
      <c r="H18" s="250"/>
      <c r="I18" s="250"/>
      <c r="J18" s="250"/>
      <c r="K18" s="248"/>
      <c r="P18" s="250"/>
      <c r="Q18" s="250"/>
      <c r="R18" s="250"/>
      <c r="S18" s="250"/>
      <c r="T18" s="250"/>
      <c r="U18" s="250"/>
      <c r="V18" s="250"/>
      <c r="W18" s="250"/>
    </row>
    <row r="19" spans="1:23" x14ac:dyDescent="0.2">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
      <c r="A22" s="268"/>
      <c r="B22" s="250"/>
      <c r="C22" s="250"/>
      <c r="D22" s="250"/>
      <c r="E22" s="250"/>
      <c r="F22" s="250"/>
      <c r="G22" s="250"/>
      <c r="H22" s="250"/>
      <c r="I22" s="250"/>
      <c r="J22" s="250"/>
      <c r="K22" s="250"/>
    </row>
    <row r="23" spans="1:23" ht="13.5" thickBot="1" x14ac:dyDescent="0.25">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5" thickTop="1" x14ac:dyDescent="0.2">
      <c r="A24" s="268"/>
      <c r="B24" s="248"/>
      <c r="C24" s="248"/>
      <c r="D24" s="248"/>
      <c r="E24" s="248"/>
      <c r="F24" s="248"/>
      <c r="G24" s="248"/>
      <c r="H24" s="248"/>
      <c r="I24" s="248"/>
      <c r="J24" s="248"/>
      <c r="K24" s="248"/>
    </row>
    <row r="25" spans="1:23" x14ac:dyDescent="0.2">
      <c r="A25" s="263" t="s">
        <v>247</v>
      </c>
      <c r="B25" s="264"/>
      <c r="C25" s="264"/>
      <c r="D25" s="264"/>
      <c r="E25" s="264"/>
      <c r="F25" s="264"/>
      <c r="G25" s="264"/>
      <c r="H25" s="264"/>
      <c r="I25" s="264"/>
      <c r="J25" s="264"/>
      <c r="K25" s="264"/>
    </row>
    <row r="26" spans="1:23" x14ac:dyDescent="0.2">
      <c r="A26" s="263" t="s">
        <v>592</v>
      </c>
      <c r="B26" s="264"/>
      <c r="C26" s="264"/>
      <c r="D26" s="264"/>
      <c r="E26" s="264"/>
      <c r="F26" s="264"/>
      <c r="G26" s="264"/>
      <c r="H26" s="264"/>
      <c r="I26" s="264"/>
      <c r="J26" s="264"/>
      <c r="K26" s="264"/>
    </row>
    <row r="27" spans="1:23" ht="33.75" x14ac:dyDescent="0.2">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
      <c r="A35" s="248"/>
      <c r="B35" s="250"/>
      <c r="C35" s="248"/>
      <c r="D35" s="248"/>
      <c r="E35" s="248"/>
      <c r="F35" s="248"/>
      <c r="G35" s="248"/>
      <c r="H35" s="248"/>
      <c r="I35" s="248"/>
      <c r="J35" s="248"/>
      <c r="K35" s="248"/>
    </row>
    <row r="36" spans="1:11" x14ac:dyDescent="0.2">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
      <c r="A42" s="248"/>
      <c r="B42" s="250"/>
      <c r="C42" s="248"/>
      <c r="D42" s="248"/>
      <c r="E42" s="248"/>
      <c r="F42" s="248"/>
      <c r="G42" s="248"/>
      <c r="H42" s="248"/>
      <c r="I42" s="248"/>
      <c r="J42" s="248"/>
      <c r="K42" s="248"/>
    </row>
    <row r="43" spans="1:11" x14ac:dyDescent="0.2">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
      <c r="A46" s="248"/>
      <c r="B46" s="250"/>
      <c r="C46" s="248"/>
      <c r="D46" s="248"/>
      <c r="E46" s="248"/>
      <c r="F46" s="248"/>
      <c r="G46" s="248"/>
      <c r="H46" s="248"/>
      <c r="I46" s="248"/>
      <c r="J46" s="248"/>
      <c r="K46" s="248"/>
    </row>
    <row r="47" spans="1:11" ht="13.5" thickBot="1" x14ac:dyDescent="0.25">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610</v>
      </c>
      <c r="B50" s="248"/>
      <c r="C50" s="248"/>
      <c r="D50" s="248"/>
      <c r="E50" s="248"/>
      <c r="F50" s="248"/>
      <c r="G50" s="248"/>
      <c r="H50" s="248"/>
      <c r="I50" s="248"/>
      <c r="J50" s="248"/>
      <c r="K50" s="248"/>
    </row>
    <row r="51" spans="1:11" ht="33.75" x14ac:dyDescent="0.2">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3"/>
  <dimension ref="A1:L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8" t="s">
        <v>247</v>
      </c>
      <c r="B1" s="24"/>
      <c r="C1" s="24"/>
      <c r="D1" s="24"/>
      <c r="E1" s="24"/>
      <c r="F1" s="24"/>
      <c r="G1" s="24"/>
      <c r="H1" s="24"/>
      <c r="I1" s="24"/>
      <c r="J1" s="24"/>
      <c r="K1" s="24"/>
    </row>
    <row r="2" spans="1:11" x14ac:dyDescent="0.2">
      <c r="A2" s="24" t="s">
        <v>32</v>
      </c>
      <c r="B2" s="24"/>
      <c r="C2" s="24"/>
      <c r="D2" s="24"/>
      <c r="E2" s="24"/>
      <c r="F2" s="24"/>
      <c r="G2" s="24"/>
      <c r="H2" s="24"/>
      <c r="I2" s="24"/>
      <c r="J2" s="24"/>
      <c r="K2" s="24"/>
    </row>
    <row r="3" spans="1:11" ht="33.75" x14ac:dyDescent="0.2">
      <c r="A3" s="207" t="s">
        <v>245</v>
      </c>
      <c r="B3" s="12" t="s">
        <v>583</v>
      </c>
      <c r="C3" s="12" t="s">
        <v>33</v>
      </c>
      <c r="D3" s="12" t="s">
        <v>34</v>
      </c>
      <c r="E3" s="12" t="s">
        <v>35</v>
      </c>
      <c r="F3" s="12" t="s">
        <v>36</v>
      </c>
      <c r="G3" s="12" t="s">
        <v>37</v>
      </c>
      <c r="H3" s="12" t="s">
        <v>38</v>
      </c>
      <c r="I3" s="12" t="s">
        <v>39</v>
      </c>
      <c r="J3" s="12" t="s">
        <v>40</v>
      </c>
      <c r="K3" s="12" t="s">
        <v>41</v>
      </c>
    </row>
    <row r="4" spans="1:11" x14ac:dyDescent="0.2">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
      <c r="A11" s="35"/>
      <c r="B11" s="247"/>
      <c r="C11" s="250"/>
      <c r="D11" s="250"/>
      <c r="E11" s="250"/>
      <c r="F11" s="250"/>
      <c r="G11" s="250"/>
      <c r="H11" s="250"/>
      <c r="I11" s="250"/>
      <c r="J11" s="250"/>
      <c r="K11" s="248"/>
    </row>
    <row r="12" spans="1:11" x14ac:dyDescent="0.2">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
      <c r="A18" s="35"/>
      <c r="B18" s="247"/>
      <c r="C18" s="250"/>
      <c r="D18" s="250"/>
      <c r="E18" s="250"/>
      <c r="F18" s="250"/>
      <c r="G18" s="250"/>
      <c r="H18" s="250"/>
      <c r="I18" s="250"/>
      <c r="J18" s="250"/>
      <c r="K18" s="248"/>
    </row>
    <row r="19" spans="1:12" x14ac:dyDescent="0.2">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
      <c r="A22" s="35"/>
      <c r="B22" s="250"/>
      <c r="C22" s="250"/>
      <c r="D22" s="250"/>
      <c r="E22" s="250"/>
      <c r="F22" s="250"/>
      <c r="G22" s="250"/>
      <c r="H22" s="250"/>
      <c r="I22" s="250"/>
      <c r="J22" s="250"/>
      <c r="K22" s="250"/>
    </row>
    <row r="23" spans="1:12" ht="13.5" thickBot="1" x14ac:dyDescent="0.25">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43</v>
      </c>
      <c r="B26" s="24"/>
      <c r="C26" s="24"/>
      <c r="D26" s="24"/>
      <c r="E26" s="24"/>
      <c r="F26" s="24"/>
      <c r="G26" s="24"/>
      <c r="H26" s="24"/>
      <c r="I26" s="24"/>
      <c r="J26" s="24"/>
      <c r="K26" s="24"/>
    </row>
    <row r="27" spans="1:12" ht="33.75" x14ac:dyDescent="0.2">
      <c r="A27" s="23" t="s">
        <v>245</v>
      </c>
      <c r="B27" s="12" t="s">
        <v>583</v>
      </c>
      <c r="C27" s="12" t="s">
        <v>33</v>
      </c>
      <c r="D27" s="12" t="s">
        <v>34</v>
      </c>
      <c r="E27" s="12" t="s">
        <v>35</v>
      </c>
      <c r="F27" s="12" t="s">
        <v>36</v>
      </c>
      <c r="G27" s="12" t="s">
        <v>37</v>
      </c>
      <c r="H27" s="12" t="s">
        <v>38</v>
      </c>
      <c r="I27" s="12" t="s">
        <v>39</v>
      </c>
      <c r="J27" s="12" t="s">
        <v>40</v>
      </c>
      <c r="K27" s="12" t="s">
        <v>41</v>
      </c>
    </row>
    <row r="28" spans="1:12" x14ac:dyDescent="0.2">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
      <c r="A35" s="213"/>
      <c r="B35" s="250"/>
      <c r="C35" s="248"/>
      <c r="D35" s="248"/>
      <c r="E35" s="248"/>
      <c r="F35" s="248"/>
      <c r="G35" s="248"/>
      <c r="H35" s="248"/>
      <c r="I35" s="248"/>
      <c r="J35" s="248"/>
      <c r="K35" s="248"/>
      <c r="L35" s="251"/>
    </row>
    <row r="36" spans="1:12" x14ac:dyDescent="0.2">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
      <c r="A42" s="213"/>
      <c r="B42" s="250"/>
      <c r="C42" s="248"/>
      <c r="D42" s="248"/>
      <c r="E42" s="248"/>
      <c r="F42" s="248"/>
      <c r="G42" s="248"/>
      <c r="H42" s="248"/>
      <c r="I42" s="248"/>
      <c r="J42" s="248"/>
      <c r="K42" s="248"/>
      <c r="L42" s="251"/>
    </row>
    <row r="43" spans="1:12" x14ac:dyDescent="0.2">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
      <c r="A46" s="213"/>
      <c r="B46" s="250"/>
      <c r="C46" s="248"/>
      <c r="D46" s="248"/>
      <c r="E46" s="248"/>
      <c r="F46" s="248"/>
      <c r="G46" s="248"/>
      <c r="H46" s="248"/>
      <c r="I46" s="248"/>
      <c r="J46" s="248"/>
      <c r="K46" s="248"/>
      <c r="L46" s="251"/>
    </row>
    <row r="47" spans="1:12" ht="13.5" thickBot="1" x14ac:dyDescent="0.25">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42</v>
      </c>
      <c r="B50" s="213"/>
      <c r="C50" s="213"/>
      <c r="D50" s="213"/>
      <c r="E50" s="213"/>
      <c r="F50" s="213"/>
      <c r="G50" s="213"/>
      <c r="H50" s="213"/>
      <c r="I50" s="213"/>
      <c r="J50" s="213"/>
      <c r="K50" s="213"/>
    </row>
    <row r="51" spans="1:11" ht="33.75" x14ac:dyDescent="0.2">
      <c r="A51" s="23" t="s">
        <v>245</v>
      </c>
      <c r="B51" s="12" t="s">
        <v>583</v>
      </c>
      <c r="C51" s="12" t="s">
        <v>33</v>
      </c>
      <c r="D51" s="12" t="s">
        <v>34</v>
      </c>
      <c r="E51" s="12" t="s">
        <v>35</v>
      </c>
      <c r="F51" s="12" t="s">
        <v>36</v>
      </c>
      <c r="G51" s="12" t="s">
        <v>37</v>
      </c>
      <c r="H51" s="12" t="s">
        <v>38</v>
      </c>
      <c r="I51" s="12" t="s">
        <v>39</v>
      </c>
      <c r="J51" s="12" t="s">
        <v>40</v>
      </c>
      <c r="K51" s="12" t="s">
        <v>41</v>
      </c>
    </row>
    <row r="52" spans="1:11" x14ac:dyDescent="0.2">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
      <c r="A59" s="213"/>
      <c r="B59" s="250"/>
      <c r="C59" s="254"/>
      <c r="D59" s="254"/>
      <c r="E59" s="254"/>
      <c r="F59" s="254"/>
      <c r="G59" s="254"/>
      <c r="H59" s="254"/>
      <c r="I59" s="254"/>
      <c r="J59" s="254"/>
      <c r="K59" s="254"/>
    </row>
    <row r="60" spans="1:11" x14ac:dyDescent="0.2">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
      <c r="A66" s="213"/>
      <c r="B66" s="250"/>
      <c r="C66" s="254"/>
      <c r="D66" s="254"/>
      <c r="E66" s="254"/>
      <c r="F66" s="254"/>
      <c r="G66" s="254"/>
      <c r="H66" s="254"/>
      <c r="I66" s="254"/>
      <c r="J66" s="254"/>
      <c r="K66" s="254"/>
    </row>
    <row r="67" spans="1:11" x14ac:dyDescent="0.2">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
      <c r="A70" s="213"/>
      <c r="B70" s="250"/>
      <c r="C70" s="254"/>
      <c r="D70" s="254"/>
      <c r="E70" s="254"/>
      <c r="F70" s="254"/>
      <c r="G70" s="254"/>
      <c r="H70" s="254"/>
      <c r="I70" s="254"/>
      <c r="J70" s="254"/>
      <c r="K70" s="254"/>
    </row>
    <row r="71" spans="1:11" ht="13.5" thickBot="1" x14ac:dyDescent="0.25">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4"/>
  <dimension ref="A1:L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8" t="s">
        <v>247</v>
      </c>
      <c r="B1" s="24"/>
      <c r="C1" s="24"/>
      <c r="D1" s="24"/>
      <c r="E1" s="24"/>
      <c r="F1" s="24"/>
      <c r="G1" s="24"/>
      <c r="H1" s="24"/>
      <c r="I1" s="24"/>
      <c r="J1" s="24"/>
      <c r="K1" s="24"/>
    </row>
    <row r="2" spans="1:11" x14ac:dyDescent="0.2">
      <c r="A2" s="24" t="s">
        <v>55</v>
      </c>
      <c r="B2" s="24"/>
      <c r="C2" s="24"/>
      <c r="D2" s="24"/>
      <c r="E2" s="24"/>
      <c r="F2" s="24"/>
      <c r="G2" s="24"/>
      <c r="H2" s="24"/>
      <c r="I2" s="24"/>
      <c r="J2" s="24"/>
      <c r="K2" s="24"/>
    </row>
    <row r="3" spans="1:11" ht="33.75" x14ac:dyDescent="0.2">
      <c r="A3" s="207" t="s">
        <v>245</v>
      </c>
      <c r="B3" s="12" t="s">
        <v>54</v>
      </c>
      <c r="C3" s="12" t="s">
        <v>57</v>
      </c>
      <c r="D3" s="12" t="s">
        <v>58</v>
      </c>
      <c r="E3" s="12" t="s">
        <v>59</v>
      </c>
      <c r="F3" s="12" t="s">
        <v>60</v>
      </c>
      <c r="G3" s="12" t="s">
        <v>61</v>
      </c>
      <c r="H3" s="12" t="s">
        <v>62</v>
      </c>
      <c r="I3" s="12" t="s">
        <v>53</v>
      </c>
      <c r="J3" s="12" t="s">
        <v>63</v>
      </c>
      <c r="K3" s="12" t="s">
        <v>64</v>
      </c>
    </row>
    <row r="4" spans="1:11" x14ac:dyDescent="0.2">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
      <c r="A11" s="35"/>
      <c r="B11" s="248"/>
      <c r="C11" s="250"/>
      <c r="D11" s="250"/>
      <c r="E11" s="250"/>
      <c r="F11" s="250"/>
      <c r="G11" s="250"/>
      <c r="H11" s="250"/>
      <c r="I11" s="250"/>
      <c r="J11" s="250"/>
      <c r="K11" s="248"/>
    </row>
    <row r="12" spans="1:11" x14ac:dyDescent="0.2">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
      <c r="A18" s="35"/>
      <c r="B18" s="248"/>
      <c r="C18" s="250"/>
      <c r="D18" s="250"/>
      <c r="E18" s="250"/>
      <c r="F18" s="250"/>
      <c r="G18" s="250"/>
      <c r="H18" s="250"/>
      <c r="I18" s="250"/>
      <c r="J18" s="250"/>
      <c r="K18" s="248"/>
    </row>
    <row r="19" spans="1:12" x14ac:dyDescent="0.2">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
      <c r="A22" s="35"/>
      <c r="B22" s="243"/>
      <c r="C22" s="243"/>
      <c r="D22" s="243"/>
      <c r="E22" s="243"/>
      <c r="F22" s="243"/>
      <c r="G22" s="243"/>
      <c r="H22" s="243"/>
      <c r="I22" s="243"/>
      <c r="J22" s="243"/>
      <c r="K22" s="243"/>
    </row>
    <row r="23" spans="1:12" ht="13.5" thickBot="1" x14ac:dyDescent="0.25">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52</v>
      </c>
      <c r="B26" s="24"/>
      <c r="C26" s="24"/>
      <c r="D26" s="24"/>
      <c r="E26" s="24"/>
      <c r="F26" s="24"/>
      <c r="G26" s="24"/>
      <c r="H26" s="24"/>
      <c r="I26" s="24"/>
      <c r="J26" s="24"/>
      <c r="K26" s="24"/>
    </row>
    <row r="27" spans="1:12" ht="33.75" x14ac:dyDescent="0.2">
      <c r="A27" s="23" t="s">
        <v>245</v>
      </c>
      <c r="B27" s="12" t="s">
        <v>54</v>
      </c>
      <c r="C27" s="12" t="s">
        <v>57</v>
      </c>
      <c r="D27" s="12" t="s">
        <v>58</v>
      </c>
      <c r="E27" s="12" t="s">
        <v>59</v>
      </c>
      <c r="F27" s="12" t="s">
        <v>60</v>
      </c>
      <c r="G27" s="12" t="s">
        <v>61</v>
      </c>
      <c r="H27" s="12" t="s">
        <v>62</v>
      </c>
      <c r="I27" s="12" t="s">
        <v>53</v>
      </c>
      <c r="J27" s="12" t="s">
        <v>63</v>
      </c>
      <c r="K27" s="12" t="s">
        <v>64</v>
      </c>
    </row>
    <row r="28" spans="1:12" x14ac:dyDescent="0.2">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
      <c r="A35" s="213"/>
      <c r="B35" s="250"/>
      <c r="C35" s="248"/>
      <c r="D35" s="248"/>
      <c r="E35" s="248"/>
      <c r="F35" s="248"/>
      <c r="G35" s="248"/>
      <c r="H35" s="248"/>
      <c r="I35" s="248"/>
      <c r="J35" s="248"/>
      <c r="K35" s="248"/>
      <c r="L35" s="251"/>
    </row>
    <row r="36" spans="1:12" x14ac:dyDescent="0.2">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
      <c r="A42" s="213"/>
      <c r="B42" s="250"/>
      <c r="C42" s="248"/>
      <c r="D42" s="248"/>
      <c r="E42" s="248"/>
      <c r="F42" s="248"/>
      <c r="G42" s="248"/>
      <c r="H42" s="248"/>
      <c r="I42" s="248"/>
      <c r="J42" s="248"/>
      <c r="K42" s="248"/>
      <c r="L42" s="251"/>
    </row>
    <row r="43" spans="1:12" x14ac:dyDescent="0.2">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
      <c r="A46" s="213"/>
      <c r="B46" s="243"/>
      <c r="C46" s="248"/>
      <c r="D46" s="248"/>
      <c r="E46" s="248"/>
      <c r="F46" s="248"/>
      <c r="G46" s="248"/>
      <c r="H46" s="248"/>
      <c r="I46" s="248"/>
      <c r="J46" s="248"/>
      <c r="K46" s="248"/>
      <c r="L46" s="251"/>
    </row>
    <row r="47" spans="1:12" ht="13.5" thickBot="1" x14ac:dyDescent="0.25">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56</v>
      </c>
      <c r="B50" s="213"/>
      <c r="C50" s="213"/>
      <c r="D50" s="213"/>
      <c r="E50" s="213"/>
      <c r="F50" s="213"/>
      <c r="G50" s="213"/>
      <c r="H50" s="213"/>
      <c r="I50" s="213"/>
      <c r="J50" s="213"/>
      <c r="K50" s="213"/>
    </row>
    <row r="51" spans="1:11" ht="33.75" x14ac:dyDescent="0.2">
      <c r="A51" s="23" t="s">
        <v>245</v>
      </c>
      <c r="B51" s="12" t="s">
        <v>54</v>
      </c>
      <c r="C51" s="12" t="s">
        <v>57</v>
      </c>
      <c r="D51" s="12" t="s">
        <v>58</v>
      </c>
      <c r="E51" s="12" t="s">
        <v>59</v>
      </c>
      <c r="F51" s="12" t="s">
        <v>60</v>
      </c>
      <c r="G51" s="12" t="s">
        <v>61</v>
      </c>
      <c r="H51" s="12" t="s">
        <v>62</v>
      </c>
      <c r="I51" s="12" t="s">
        <v>53</v>
      </c>
      <c r="J51" s="12" t="s">
        <v>63</v>
      </c>
      <c r="K51" s="12" t="s">
        <v>64</v>
      </c>
    </row>
    <row r="52" spans="1:11" x14ac:dyDescent="0.2">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
      <c r="A59" s="213"/>
      <c r="B59" s="243"/>
      <c r="C59" s="254"/>
      <c r="D59" s="254"/>
      <c r="E59" s="254"/>
      <c r="F59" s="254"/>
      <c r="G59" s="254"/>
      <c r="H59" s="254"/>
      <c r="I59" s="254"/>
      <c r="J59" s="254"/>
      <c r="K59" s="254"/>
    </row>
    <row r="60" spans="1:11" x14ac:dyDescent="0.2">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
      <c r="A66" s="213"/>
      <c r="B66" s="243"/>
      <c r="C66" s="254"/>
      <c r="D66" s="254"/>
      <c r="E66" s="254"/>
      <c r="F66" s="254"/>
      <c r="G66" s="254"/>
      <c r="H66" s="254"/>
      <c r="I66" s="254"/>
      <c r="J66" s="254"/>
      <c r="K66" s="254"/>
    </row>
    <row r="67" spans="1:11" x14ac:dyDescent="0.2">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
      <c r="A70" s="213"/>
      <c r="B70" s="243"/>
      <c r="C70" s="254"/>
      <c r="D70" s="254"/>
      <c r="E70" s="254"/>
      <c r="F70" s="254"/>
      <c r="G70" s="254"/>
      <c r="H70" s="254"/>
      <c r="I70" s="254"/>
      <c r="J70" s="254"/>
      <c r="K70" s="254"/>
    </row>
    <row r="71" spans="1:11" ht="13.5" thickBot="1" x14ac:dyDescent="0.25">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8" t="s">
        <v>247</v>
      </c>
      <c r="B1" s="24"/>
      <c r="C1" s="24"/>
      <c r="D1" s="24"/>
      <c r="E1" s="24"/>
      <c r="F1" s="24"/>
      <c r="G1" s="24"/>
      <c r="H1" s="24"/>
      <c r="I1" s="24"/>
      <c r="J1" s="24"/>
      <c r="K1" s="24"/>
    </row>
    <row r="2" spans="1:11" x14ac:dyDescent="0.2">
      <c r="A2" s="24" t="s">
        <v>538</v>
      </c>
      <c r="B2" s="24"/>
      <c r="C2" s="24"/>
      <c r="D2" s="24"/>
      <c r="E2" s="24"/>
      <c r="F2" s="24"/>
      <c r="G2" s="24"/>
      <c r="H2" s="24"/>
      <c r="I2" s="24"/>
      <c r="J2" s="24"/>
      <c r="K2" s="24"/>
    </row>
    <row r="3" spans="1:11" ht="22.5" x14ac:dyDescent="0.2">
      <c r="A3" s="181" t="s">
        <v>245</v>
      </c>
      <c r="B3" s="166" t="s">
        <v>530</v>
      </c>
      <c r="C3" s="166" t="s">
        <v>94</v>
      </c>
      <c r="D3" s="166" t="s">
        <v>95</v>
      </c>
      <c r="E3" s="166" t="s">
        <v>96</v>
      </c>
      <c r="F3" s="166" t="s">
        <v>97</v>
      </c>
      <c r="G3" s="166" t="s">
        <v>98</v>
      </c>
      <c r="H3" s="166" t="s">
        <v>99</v>
      </c>
      <c r="I3" s="166" t="s">
        <v>93</v>
      </c>
      <c r="J3" s="166" t="s">
        <v>115</v>
      </c>
      <c r="K3" s="166" t="s">
        <v>113</v>
      </c>
    </row>
    <row r="4" spans="1:11" x14ac:dyDescent="0.2">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
      <c r="A11" s="35"/>
      <c r="B11" s="213"/>
      <c r="C11" s="243"/>
      <c r="D11" s="243"/>
      <c r="E11" s="243"/>
      <c r="F11" s="243"/>
      <c r="G11" s="243"/>
      <c r="H11" s="243"/>
      <c r="I11" s="243"/>
      <c r="J11" s="243"/>
      <c r="K11" s="213"/>
    </row>
    <row r="12" spans="1:11" x14ac:dyDescent="0.2">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
      <c r="A18" s="35"/>
      <c r="B18" s="213"/>
      <c r="C18" s="243"/>
      <c r="D18" s="243"/>
      <c r="E18" s="243"/>
      <c r="F18" s="243"/>
      <c r="G18" s="243"/>
      <c r="H18" s="243"/>
      <c r="I18" s="243"/>
      <c r="J18" s="243"/>
      <c r="K18" s="213"/>
    </row>
    <row r="19" spans="1:11" x14ac:dyDescent="0.2">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
      <c r="A22" s="35"/>
      <c r="B22" s="213"/>
      <c r="C22" s="213"/>
      <c r="D22" s="213"/>
      <c r="E22" s="213"/>
      <c r="F22" s="213"/>
      <c r="G22" s="213"/>
      <c r="H22" s="213"/>
      <c r="I22" s="213"/>
      <c r="J22" s="213"/>
      <c r="K22" s="213"/>
    </row>
    <row r="23" spans="1:11" ht="13.5" thickBot="1" x14ac:dyDescent="0.25">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531</v>
      </c>
      <c r="B26" s="24"/>
      <c r="C26" s="24"/>
      <c r="D26" s="24"/>
      <c r="E26" s="24"/>
      <c r="F26" s="24"/>
      <c r="G26" s="24"/>
      <c r="H26" s="24"/>
      <c r="I26" s="24"/>
      <c r="J26" s="24"/>
      <c r="K26" s="24"/>
    </row>
    <row r="27" spans="1:11" ht="33.75" x14ac:dyDescent="0.2">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
      <c r="A35" s="213"/>
      <c r="B35" s="213"/>
      <c r="C35" s="213"/>
      <c r="D35" s="213"/>
      <c r="E35" s="213"/>
      <c r="F35" s="213"/>
      <c r="G35" s="213"/>
      <c r="H35" s="213"/>
      <c r="I35" s="213"/>
      <c r="J35" s="213"/>
      <c r="K35" s="213"/>
    </row>
    <row r="36" spans="1:11" x14ac:dyDescent="0.2">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
      <c r="A42" s="213"/>
      <c r="B42" s="213"/>
      <c r="C42" s="213"/>
      <c r="D42" s="213"/>
      <c r="E42" s="213"/>
      <c r="F42" s="213"/>
      <c r="G42" s="213"/>
      <c r="H42" s="213"/>
      <c r="I42" s="213"/>
      <c r="J42" s="213"/>
      <c r="K42" s="213"/>
    </row>
    <row r="43" spans="1:11" x14ac:dyDescent="0.2">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
      <c r="A46" s="213"/>
      <c r="B46" s="213"/>
      <c r="C46" s="213"/>
      <c r="D46" s="213"/>
      <c r="E46" s="213"/>
      <c r="F46" s="213"/>
      <c r="G46" s="213"/>
      <c r="H46" s="213"/>
      <c r="I46" s="213"/>
      <c r="J46" s="213"/>
      <c r="K46" s="213"/>
    </row>
    <row r="47" spans="1:11" ht="13.5" thickBot="1" x14ac:dyDescent="0.25">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7.5" customHeight="1" x14ac:dyDescent="0.2">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2"/>
  <sheetViews>
    <sheetView zoomScaleNormal="100" workbookViewId="0">
      <selection activeCell="M12" sqref="M1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1329</v>
      </c>
      <c r="D2" s="264"/>
      <c r="E2" s="264"/>
      <c r="F2" s="264"/>
      <c r="G2" s="264"/>
      <c r="H2" s="264"/>
      <c r="I2" s="264"/>
      <c r="J2" s="290"/>
      <c r="K2"/>
    </row>
    <row r="3" spans="1:27" ht="22.5" x14ac:dyDescent="0.2">
      <c r="A3" s="265" t="s">
        <v>245</v>
      </c>
      <c r="B3" s="284" t="str">
        <f>"ANB"&amp;RIGHT(C2,2)</f>
        <v>ANB17</v>
      </c>
      <c r="C3" s="267" t="str">
        <f>RIGHT(C2,2)&amp;"/Pupil Property Tax"</f>
        <v>17/Pupil Property Tax</v>
      </c>
      <c r="D3" s="267" t="str">
        <f>RIGHT(C2,2)&amp;"/Pupil Non Levy Revenue"</f>
        <v>17/Pupil Non Levy Revenue</v>
      </c>
      <c r="E3" s="267" t="str">
        <f>RIGHT(C2,2)&amp;"/Pupil County Revenue"</f>
        <v>17/Pupil County Revenue</v>
      </c>
      <c r="F3" s="267" t="str">
        <f>RIGHT(C2,2)&amp;"/Pupil State Revenue"</f>
        <v>17/Pupil State Revenue</v>
      </c>
      <c r="G3" s="267" t="str">
        <f>RIGHT(C2,2)&amp;"/Pupil Federal Revenue"</f>
        <v>17/Pupil Federal Revenue</v>
      </c>
      <c r="H3" s="267" t="str">
        <f>RIGHT(C2,2)&amp;"/Pupil Total Revenue"</f>
        <v>17/Pupil Total Revenue</v>
      </c>
      <c r="I3" s="267" t="str">
        <f>RIGHT(C2,2)&amp;"/Rev Per ANB"</f>
        <v>17/Rev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40904</v>
      </c>
      <c r="C4" s="250">
        <v>120345505.5</v>
      </c>
      <c r="D4" s="250">
        <v>22258266.809999999</v>
      </c>
      <c r="E4" s="250">
        <v>39369806.659999996</v>
      </c>
      <c r="F4" s="250">
        <v>186195312.61000001</v>
      </c>
      <c r="G4" s="250">
        <v>42431831.57</v>
      </c>
      <c r="H4" s="280">
        <f t="shared" ref="H4:H9" si="0">SUM(C4:G4)</f>
        <v>410600723.15000004</v>
      </c>
      <c r="I4" s="419">
        <f t="shared" ref="I4:I10" si="1">H4/B4</f>
        <v>10038.155758605517</v>
      </c>
      <c r="J4" s="271"/>
      <c r="K4"/>
      <c r="L4" s="349"/>
      <c r="M4" s="355"/>
      <c r="N4" s="355"/>
      <c r="O4" s="355"/>
      <c r="P4" s="355"/>
      <c r="Q4" s="355"/>
      <c r="R4" s="355"/>
      <c r="S4" s="355"/>
      <c r="T4" s="355"/>
      <c r="U4" s="329"/>
      <c r="V4" s="329"/>
      <c r="W4" s="329"/>
      <c r="X4" s="329"/>
      <c r="Y4" s="329"/>
      <c r="Z4" s="329"/>
      <c r="AA4" s="290"/>
    </row>
    <row r="5" spans="1:27" ht="15" x14ac:dyDescent="0.25">
      <c r="A5" s="268" t="s">
        <v>76</v>
      </c>
      <c r="B5" s="250">
        <v>20549</v>
      </c>
      <c r="C5" s="250">
        <v>49424693.710000001</v>
      </c>
      <c r="D5" s="250">
        <v>13255850.9</v>
      </c>
      <c r="E5" s="250">
        <v>20357762.41</v>
      </c>
      <c r="F5" s="250">
        <v>99051955.080000013</v>
      </c>
      <c r="G5" s="250">
        <v>40004392.979999997</v>
      </c>
      <c r="H5" s="280">
        <f t="shared" si="0"/>
        <v>222094655.08000001</v>
      </c>
      <c r="I5" s="419">
        <f t="shared" si="1"/>
        <v>10808.051733904327</v>
      </c>
      <c r="J5" s="271"/>
      <c r="K5"/>
      <c r="L5" s="349"/>
      <c r="M5" s="355"/>
      <c r="N5" s="355"/>
      <c r="O5" s="355"/>
      <c r="P5" s="355"/>
      <c r="Q5" s="355"/>
      <c r="R5" s="355"/>
      <c r="S5" s="355"/>
      <c r="T5" s="355"/>
      <c r="U5" s="329"/>
      <c r="V5" s="329"/>
      <c r="W5" s="329"/>
      <c r="X5" s="329"/>
      <c r="Y5" s="329"/>
      <c r="Z5" s="329"/>
      <c r="AA5" s="290"/>
    </row>
    <row r="6" spans="1:27" ht="15" x14ac:dyDescent="0.25">
      <c r="A6" s="268" t="s">
        <v>77</v>
      </c>
      <c r="B6" s="250">
        <v>15272</v>
      </c>
      <c r="C6" s="250">
        <v>36247867.460000001</v>
      </c>
      <c r="D6" s="250">
        <v>14274044.489999998</v>
      </c>
      <c r="E6" s="250">
        <v>14562307.959999999</v>
      </c>
      <c r="F6" s="250">
        <v>73850595.629999995</v>
      </c>
      <c r="G6" s="250">
        <v>26842013.169999998</v>
      </c>
      <c r="H6" s="280">
        <f t="shared" si="0"/>
        <v>165776828.70999998</v>
      </c>
      <c r="I6" s="419">
        <f t="shared" si="1"/>
        <v>10854.952115636457</v>
      </c>
      <c r="J6" s="271"/>
      <c r="K6"/>
      <c r="L6" s="349"/>
      <c r="M6" s="355"/>
      <c r="N6" s="355"/>
      <c r="O6" s="355"/>
      <c r="P6" s="355"/>
      <c r="Q6" s="355"/>
      <c r="R6" s="355"/>
      <c r="S6" s="355"/>
      <c r="T6" s="355"/>
      <c r="U6" s="329"/>
      <c r="V6" s="329"/>
      <c r="W6" s="329"/>
      <c r="X6" s="329"/>
      <c r="Y6" s="329"/>
      <c r="Z6" s="329"/>
      <c r="AA6" s="290"/>
    </row>
    <row r="7" spans="1:27" ht="15" x14ac:dyDescent="0.25">
      <c r="A7" s="268" t="s">
        <v>78</v>
      </c>
      <c r="B7" s="250">
        <v>12245</v>
      </c>
      <c r="C7" s="250">
        <v>32952851.070000004</v>
      </c>
      <c r="D7" s="250">
        <v>12330515.379999997</v>
      </c>
      <c r="E7" s="250">
        <v>11902123.209999999</v>
      </c>
      <c r="F7" s="250">
        <v>59526155.909999989</v>
      </c>
      <c r="G7" s="250">
        <v>22149421.039999999</v>
      </c>
      <c r="H7" s="280">
        <f t="shared" si="0"/>
        <v>138861066.60999998</v>
      </c>
      <c r="I7" s="419">
        <f t="shared" si="1"/>
        <v>11340.225937933848</v>
      </c>
      <c r="J7" s="271"/>
      <c r="K7"/>
      <c r="L7" s="349"/>
      <c r="M7" s="355"/>
      <c r="N7" s="355"/>
      <c r="O7" s="355"/>
      <c r="P7" s="355"/>
      <c r="Q7" s="355"/>
      <c r="R7" s="355"/>
      <c r="S7" s="355"/>
      <c r="T7" s="355"/>
      <c r="U7" s="329"/>
      <c r="V7" s="329"/>
      <c r="W7" s="329"/>
      <c r="X7" s="329"/>
      <c r="Y7" s="329"/>
      <c r="Z7" s="329"/>
      <c r="AA7" s="290"/>
    </row>
    <row r="8" spans="1:27" ht="15" x14ac:dyDescent="0.25">
      <c r="A8" s="268" t="s">
        <v>79</v>
      </c>
      <c r="B8" s="250">
        <v>4891</v>
      </c>
      <c r="C8" s="250">
        <v>16912253.870000005</v>
      </c>
      <c r="D8" s="250">
        <v>7529655.1999999983</v>
      </c>
      <c r="E8" s="250">
        <v>5525955.0800000001</v>
      </c>
      <c r="F8" s="250">
        <v>24647172.16</v>
      </c>
      <c r="G8" s="250">
        <v>9403796.4100000001</v>
      </c>
      <c r="H8" s="280">
        <f t="shared" si="0"/>
        <v>64018832.719999999</v>
      </c>
      <c r="I8" s="419">
        <f t="shared" si="1"/>
        <v>13089.109122878757</v>
      </c>
      <c r="J8" s="271"/>
      <c r="K8"/>
      <c r="L8" s="349"/>
      <c r="M8" s="355"/>
      <c r="N8" s="355"/>
      <c r="O8" s="355"/>
      <c r="P8" s="355"/>
      <c r="Q8" s="355"/>
      <c r="R8" s="355"/>
      <c r="S8" s="355"/>
      <c r="T8" s="355"/>
      <c r="U8" s="329"/>
      <c r="V8" s="329"/>
      <c r="W8" s="329"/>
      <c r="X8" s="329"/>
      <c r="Y8" s="329"/>
      <c r="Z8" s="329"/>
      <c r="AA8" s="290"/>
    </row>
    <row r="9" spans="1:27" ht="15" x14ac:dyDescent="0.25">
      <c r="A9" s="268" t="s">
        <v>80</v>
      </c>
      <c r="B9" s="270">
        <v>1519</v>
      </c>
      <c r="C9" s="270">
        <v>5604447.1699999971</v>
      </c>
      <c r="D9" s="270">
        <v>3669214.54</v>
      </c>
      <c r="E9" s="270">
        <v>1906312.2600000002</v>
      </c>
      <c r="F9" s="270">
        <v>9038582.1899999995</v>
      </c>
      <c r="G9" s="270">
        <v>3389905.7700000005</v>
      </c>
      <c r="H9" s="294">
        <f t="shared" si="0"/>
        <v>23608461.929999996</v>
      </c>
      <c r="I9" s="420">
        <f t="shared" si="1"/>
        <v>15542.107919684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95380</v>
      </c>
      <c r="C10" s="280">
        <f t="shared" si="2"/>
        <v>261487618.78</v>
      </c>
      <c r="D10" s="280">
        <f t="shared" si="2"/>
        <v>73317547.320000008</v>
      </c>
      <c r="E10" s="280">
        <f t="shared" si="2"/>
        <v>93624267.579999983</v>
      </c>
      <c r="F10" s="280">
        <f t="shared" si="2"/>
        <v>452309773.58000004</v>
      </c>
      <c r="G10" s="280">
        <f t="shared" si="2"/>
        <v>144221360.94</v>
      </c>
      <c r="H10" s="280">
        <f t="shared" si="2"/>
        <v>1024960568.2</v>
      </c>
      <c r="I10" s="419">
        <f t="shared" si="1"/>
        <v>10746.074315370099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21519</v>
      </c>
      <c r="C13" s="250">
        <v>74326582.189999998</v>
      </c>
      <c r="D13" s="250">
        <v>20216660.5</v>
      </c>
      <c r="E13" s="250">
        <v>24036478.470000003</v>
      </c>
      <c r="F13" s="250">
        <v>107961339.08999999</v>
      </c>
      <c r="G13" s="250">
        <v>13908662.890000001</v>
      </c>
      <c r="H13" s="280">
        <f>SUM(C13:G13)</f>
        <v>240449723.13999999</v>
      </c>
      <c r="I13" s="419">
        <f t="shared" ref="I13:I18" si="3">H13/B13</f>
        <v>11173.833502486174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5945</v>
      </c>
      <c r="C14" s="250">
        <v>23267199.710000001</v>
      </c>
      <c r="D14" s="250">
        <v>6624685.8999999985</v>
      </c>
      <c r="E14" s="250">
        <v>6577509.0700000003</v>
      </c>
      <c r="F14" s="250">
        <v>30939506.07</v>
      </c>
      <c r="G14" s="250">
        <v>8409799.8200000003</v>
      </c>
      <c r="H14" s="280">
        <f>SUM(C14:G14)</f>
        <v>75818700.569999993</v>
      </c>
      <c r="I14" s="419">
        <f t="shared" si="3"/>
        <v>12753.355857022707</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4371</v>
      </c>
      <c r="C15" s="250">
        <v>14741625.120000001</v>
      </c>
      <c r="D15" s="250">
        <v>6394821.3400000008</v>
      </c>
      <c r="E15" s="250">
        <v>5216853.54</v>
      </c>
      <c r="F15" s="250">
        <v>24838558.029999997</v>
      </c>
      <c r="G15" s="250">
        <v>5202592.4099999992</v>
      </c>
      <c r="H15" s="280">
        <f>SUM(C15:G15)</f>
        <v>56394450.439999998</v>
      </c>
      <c r="I15" s="419">
        <f t="shared" si="3"/>
        <v>12901.956174788378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4839</v>
      </c>
      <c r="C16" s="250">
        <v>22049509.260000002</v>
      </c>
      <c r="D16" s="250">
        <v>9604579.3999999966</v>
      </c>
      <c r="E16" s="250">
        <v>6867860.8599999994</v>
      </c>
      <c r="F16" s="250">
        <v>31405796.77</v>
      </c>
      <c r="G16" s="250">
        <v>9206450.9300000016</v>
      </c>
      <c r="H16" s="280">
        <f>SUM(C16:G16)</f>
        <v>79134197.219999999</v>
      </c>
      <c r="I16" s="419">
        <f t="shared" si="3"/>
        <v>16353.419553626782</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1571</v>
      </c>
      <c r="C17" s="270">
        <v>11243468.959999999</v>
      </c>
      <c r="D17" s="270">
        <v>5174104.1899999995</v>
      </c>
      <c r="E17" s="270">
        <v>3315163.2500000005</v>
      </c>
      <c r="F17" s="270">
        <v>14459449.99</v>
      </c>
      <c r="G17" s="270">
        <v>2825182.2999999993</v>
      </c>
      <c r="H17" s="294">
        <f>SUM(C17:G17)</f>
        <v>37017368.689999998</v>
      </c>
      <c r="I17" s="420">
        <f t="shared" si="3"/>
        <v>23562.933602800764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38245</v>
      </c>
      <c r="C18" s="280">
        <f t="shared" si="4"/>
        <v>145628385.24000001</v>
      </c>
      <c r="D18" s="280">
        <f t="shared" si="4"/>
        <v>48014851.329999991</v>
      </c>
      <c r="E18" s="280">
        <f t="shared" si="4"/>
        <v>46013865.190000005</v>
      </c>
      <c r="F18" s="280">
        <f t="shared" si="4"/>
        <v>209604649.95000002</v>
      </c>
      <c r="G18" s="280">
        <f t="shared" si="4"/>
        <v>39552688.350000001</v>
      </c>
      <c r="H18" s="280">
        <f t="shared" si="4"/>
        <v>488814440.06</v>
      </c>
      <c r="I18" s="419">
        <f t="shared" si="3"/>
        <v>12781.133221597594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10156</v>
      </c>
      <c r="C21" s="250">
        <v>26847773.039999999</v>
      </c>
      <c r="D21" s="250">
        <v>10708215.979999999</v>
      </c>
      <c r="E21" s="250">
        <v>10287450.130000001</v>
      </c>
      <c r="F21" s="250">
        <v>51584975.339999996</v>
      </c>
      <c r="G21" s="250">
        <v>11074406.600000001</v>
      </c>
      <c r="H21" s="271">
        <f>SUM(C21:G21)</f>
        <v>110502821.09</v>
      </c>
      <c r="I21" s="419">
        <f>H21/B21</f>
        <v>10880.545597676251</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7652</v>
      </c>
      <c r="C22" s="270">
        <v>37250222.280000001</v>
      </c>
      <c r="D22" s="270">
        <v>14618544.230000002</v>
      </c>
      <c r="E22" s="270">
        <v>10767284.560000002</v>
      </c>
      <c r="F22" s="270">
        <v>46204182.5</v>
      </c>
      <c r="G22" s="270">
        <v>12142697.489999998</v>
      </c>
      <c r="H22" s="270">
        <f>SUM(C22:G22)</f>
        <v>120982931.06</v>
      </c>
      <c r="I22" s="420">
        <f>H22/B22</f>
        <v>15810.628732357554</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17808</v>
      </c>
      <c r="C23" s="271">
        <f t="shared" si="5"/>
        <v>64097995.32</v>
      </c>
      <c r="D23" s="271">
        <f t="shared" si="5"/>
        <v>25326760.210000001</v>
      </c>
      <c r="E23" s="271">
        <f t="shared" si="5"/>
        <v>21054734.690000005</v>
      </c>
      <c r="F23" s="271">
        <f t="shared" si="5"/>
        <v>97789157.840000004</v>
      </c>
      <c r="G23" s="271">
        <f t="shared" si="5"/>
        <v>23217104.09</v>
      </c>
      <c r="H23" s="271">
        <f t="shared" si="5"/>
        <v>231485752.15000001</v>
      </c>
      <c r="I23" s="421">
        <f>H23/B23</f>
        <v>12998.975300426775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151433</v>
      </c>
      <c r="C25" s="253">
        <f t="shared" ref="C25:H25" si="6">C10+C18+C23</f>
        <v>471213999.33999997</v>
      </c>
      <c r="D25" s="253">
        <f t="shared" si="6"/>
        <v>146659158.86000001</v>
      </c>
      <c r="E25" s="253">
        <f t="shared" si="6"/>
        <v>160692867.45999998</v>
      </c>
      <c r="F25" s="253">
        <f t="shared" si="6"/>
        <v>759703581.37000012</v>
      </c>
      <c r="G25" s="253">
        <f t="shared" si="6"/>
        <v>206991153.38</v>
      </c>
      <c r="H25" s="253">
        <f t="shared" si="6"/>
        <v>1745260760.4100001</v>
      </c>
      <c r="I25" s="272">
        <f>H25/B25</f>
        <v>11524.969857362663</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FY17</v>
      </c>
      <c r="C29" s="273"/>
      <c r="D29" s="273"/>
      <c r="E29" s="273"/>
      <c r="F29" s="273"/>
      <c r="G29" s="273"/>
      <c r="H29" s="273"/>
      <c r="I29" s="248"/>
      <c r="J29" s="290"/>
      <c r="K29"/>
    </row>
    <row r="30" spans="1:27" ht="22.5" x14ac:dyDescent="0.2">
      <c r="A30" s="265" t="s">
        <v>245</v>
      </c>
      <c r="B30" s="297" t="str">
        <f>B3</f>
        <v>ANB17</v>
      </c>
      <c r="C30" s="297" t="str">
        <f t="shared" ref="C30:G30" si="7">C3</f>
        <v>17/Pupil Property Tax</v>
      </c>
      <c r="D30" s="297" t="str">
        <f t="shared" si="7"/>
        <v>17/Pupil Non Levy Revenue</v>
      </c>
      <c r="E30" s="297" t="str">
        <f t="shared" si="7"/>
        <v>17/Pupil County Revenue</v>
      </c>
      <c r="F30" s="297" t="str">
        <f t="shared" si="7"/>
        <v>17/Pupil State Revenue</v>
      </c>
      <c r="G30" s="297" t="str">
        <f t="shared" si="7"/>
        <v>17/Pupil Federal Revenue</v>
      </c>
      <c r="H30" s="297" t="str">
        <f>I3</f>
        <v>17/Rev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40904</v>
      </c>
      <c r="C32" s="248">
        <f t="shared" ref="C32:H38" si="9">C4/$B32</f>
        <v>2942.1451569528654</v>
      </c>
      <c r="D32" s="248">
        <f t="shared" si="9"/>
        <v>544.15868399178567</v>
      </c>
      <c r="E32" s="248">
        <f t="shared" si="9"/>
        <v>962.49282857422247</v>
      </c>
      <c r="F32" s="248">
        <f t="shared" si="9"/>
        <v>4552.0074469489537</v>
      </c>
      <c r="G32" s="248">
        <f t="shared" si="9"/>
        <v>1037.3516421376883</v>
      </c>
      <c r="H32" s="248">
        <f t="shared" si="9"/>
        <v>10038.155758605517</v>
      </c>
      <c r="I32" s="240"/>
      <c r="J32" s="240"/>
      <c r="K32"/>
    </row>
    <row r="33" spans="1:11" x14ac:dyDescent="0.2">
      <c r="A33" s="268" t="s">
        <v>76</v>
      </c>
      <c r="B33" s="271">
        <f t="shared" si="8"/>
        <v>20549</v>
      </c>
      <c r="C33" s="248">
        <f t="shared" si="9"/>
        <v>2405.2116263565135</v>
      </c>
      <c r="D33" s="248">
        <f t="shared" si="9"/>
        <v>645.08496277191102</v>
      </c>
      <c r="E33" s="248">
        <f t="shared" si="9"/>
        <v>990.69358168280701</v>
      </c>
      <c r="F33" s="248">
        <f t="shared" si="9"/>
        <v>4820.2810394666412</v>
      </c>
      <c r="G33" s="248">
        <f t="shared" si="9"/>
        <v>1946.7805236264537</v>
      </c>
      <c r="H33" s="248">
        <f t="shared" si="9"/>
        <v>10808.051733904327</v>
      </c>
      <c r="I33" s="240"/>
      <c r="J33" s="240"/>
      <c r="K33"/>
    </row>
    <row r="34" spans="1:11" x14ac:dyDescent="0.2">
      <c r="A34" s="268" t="s">
        <v>77</v>
      </c>
      <c r="B34" s="271">
        <f t="shared" si="8"/>
        <v>15272</v>
      </c>
      <c r="C34" s="248">
        <f t="shared" si="9"/>
        <v>2373.4852972760609</v>
      </c>
      <c r="D34" s="248">
        <f t="shared" si="9"/>
        <v>934.65456325301193</v>
      </c>
      <c r="E34" s="248">
        <f t="shared" si="9"/>
        <v>953.52985594552115</v>
      </c>
      <c r="F34" s="248">
        <f t="shared" si="9"/>
        <v>4835.6859370089051</v>
      </c>
      <c r="G34" s="248">
        <f t="shared" si="9"/>
        <v>1757.5964621529595</v>
      </c>
      <c r="H34" s="248">
        <f t="shared" si="9"/>
        <v>10854.952115636457</v>
      </c>
      <c r="I34" s="240"/>
      <c r="J34" s="240"/>
      <c r="K34"/>
    </row>
    <row r="35" spans="1:11" x14ac:dyDescent="0.2">
      <c r="A35" s="268" t="s">
        <v>78</v>
      </c>
      <c r="B35" s="271">
        <f t="shared" si="8"/>
        <v>12245</v>
      </c>
      <c r="C35" s="248">
        <f t="shared" si="9"/>
        <v>2691.1270779910169</v>
      </c>
      <c r="D35" s="248">
        <f t="shared" si="9"/>
        <v>1006.9836978358511</v>
      </c>
      <c r="E35" s="248">
        <f t="shared" si="9"/>
        <v>971.99862882809305</v>
      </c>
      <c r="F35" s="248">
        <f t="shared" si="9"/>
        <v>4861.2622221314814</v>
      </c>
      <c r="G35" s="248">
        <f t="shared" si="9"/>
        <v>1808.8543111474071</v>
      </c>
      <c r="H35" s="248">
        <f t="shared" si="9"/>
        <v>11340.225937933848</v>
      </c>
      <c r="I35" s="240"/>
      <c r="J35" s="240"/>
      <c r="K35"/>
    </row>
    <row r="36" spans="1:11" x14ac:dyDescent="0.2">
      <c r="A36" s="268" t="s">
        <v>79</v>
      </c>
      <c r="B36" s="271">
        <f t="shared" si="8"/>
        <v>4891</v>
      </c>
      <c r="C36" s="248">
        <f t="shared" si="9"/>
        <v>3457.8315007156011</v>
      </c>
      <c r="D36" s="248">
        <f t="shared" si="9"/>
        <v>1539.4919648333671</v>
      </c>
      <c r="E36" s="248">
        <f t="shared" si="9"/>
        <v>1129.8211163361275</v>
      </c>
      <c r="F36" s="248">
        <f t="shared" si="9"/>
        <v>5039.2909752606829</v>
      </c>
      <c r="G36" s="248">
        <f t="shared" si="9"/>
        <v>1922.6735657329789</v>
      </c>
      <c r="H36" s="248">
        <f t="shared" si="9"/>
        <v>13089.109122878757</v>
      </c>
      <c r="I36" s="240"/>
      <c r="J36" s="240"/>
      <c r="K36"/>
    </row>
    <row r="37" spans="1:11" x14ac:dyDescent="0.2">
      <c r="A37" s="268" t="s">
        <v>80</v>
      </c>
      <c r="B37" s="270">
        <f t="shared" si="8"/>
        <v>1519</v>
      </c>
      <c r="C37" s="252">
        <f t="shared" si="9"/>
        <v>3689.5636405529935</v>
      </c>
      <c r="D37" s="252">
        <f t="shared" si="9"/>
        <v>2415.5461092824225</v>
      </c>
      <c r="E37" s="252">
        <f t="shared" si="9"/>
        <v>1254.9784463462806</v>
      </c>
      <c r="F37" s="252">
        <f t="shared" si="9"/>
        <v>5950.3503554970375</v>
      </c>
      <c r="G37" s="252">
        <f t="shared" si="9"/>
        <v>2231.6693680052667</v>
      </c>
      <c r="H37" s="252">
        <f t="shared" si="9"/>
        <v>15542.107919684</v>
      </c>
      <c r="I37" s="240"/>
      <c r="J37" s="240"/>
      <c r="K37"/>
    </row>
    <row r="38" spans="1:11" x14ac:dyDescent="0.2">
      <c r="A38" s="268" t="s">
        <v>171</v>
      </c>
      <c r="B38" s="271">
        <f>SUM(B32:B37)</f>
        <v>95380</v>
      </c>
      <c r="C38" s="248">
        <f t="shared" si="9"/>
        <v>2741.5351098762844</v>
      </c>
      <c r="D38" s="248">
        <f t="shared" si="9"/>
        <v>768.68890039840642</v>
      </c>
      <c r="E38" s="248">
        <f t="shared" si="9"/>
        <v>981.59223715663643</v>
      </c>
      <c r="F38" s="248">
        <f t="shared" si="9"/>
        <v>4742.1867643111764</v>
      </c>
      <c r="G38" s="248">
        <f t="shared" si="9"/>
        <v>1512.0713036275949</v>
      </c>
      <c r="H38" s="248">
        <f t="shared" si="9"/>
        <v>10746.074315370099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21519</v>
      </c>
      <c r="C41" s="248">
        <f t="shared" ref="C41:H46" si="10">C13/$B41</f>
        <v>3453.9979641247269</v>
      </c>
      <c r="D41" s="248">
        <f t="shared" si="10"/>
        <v>939.47955295320412</v>
      </c>
      <c r="E41" s="248">
        <f t="shared" si="10"/>
        <v>1116.9886365537434</v>
      </c>
      <c r="F41" s="248">
        <f t="shared" si="10"/>
        <v>5017.0239829917746</v>
      </c>
      <c r="G41" s="248">
        <f t="shared" si="10"/>
        <v>646.34336586272605</v>
      </c>
      <c r="H41" s="248">
        <f t="shared" si="10"/>
        <v>11173.833502486174</v>
      </c>
      <c r="I41" s="240"/>
      <c r="J41" s="240"/>
      <c r="K41"/>
    </row>
    <row r="42" spans="1:11" x14ac:dyDescent="0.2">
      <c r="A42" s="268" t="s">
        <v>82</v>
      </c>
      <c r="B42" s="271">
        <f>B14</f>
        <v>5945</v>
      </c>
      <c r="C42" s="248">
        <f t="shared" si="10"/>
        <v>3913.7425920941969</v>
      </c>
      <c r="D42" s="248">
        <f t="shared" si="10"/>
        <v>1114.3289991589568</v>
      </c>
      <c r="E42" s="248">
        <f t="shared" si="10"/>
        <v>1106.3934516400336</v>
      </c>
      <c r="F42" s="248">
        <f t="shared" si="10"/>
        <v>5204.2903397813288</v>
      </c>
      <c r="G42" s="248">
        <f t="shared" si="10"/>
        <v>1414.6004743481917</v>
      </c>
      <c r="H42" s="248">
        <f t="shared" si="10"/>
        <v>12753.355857022707</v>
      </c>
      <c r="I42" s="240"/>
      <c r="J42" s="240"/>
      <c r="K42"/>
    </row>
    <row r="43" spans="1:11" x14ac:dyDescent="0.2">
      <c r="A43" s="268" t="s">
        <v>83</v>
      </c>
      <c r="B43" s="271">
        <f>B15</f>
        <v>4371</v>
      </c>
      <c r="C43" s="248">
        <f t="shared" si="10"/>
        <v>3372.5978311599179</v>
      </c>
      <c r="D43" s="248">
        <f t="shared" si="10"/>
        <v>1463.0110592541755</v>
      </c>
      <c r="E43" s="248">
        <f t="shared" si="10"/>
        <v>1193.5148798901853</v>
      </c>
      <c r="F43" s="248">
        <f t="shared" si="10"/>
        <v>5682.5801944635086</v>
      </c>
      <c r="G43" s="248">
        <f t="shared" si="10"/>
        <v>1190.2522100205902</v>
      </c>
      <c r="H43" s="248">
        <f t="shared" si="10"/>
        <v>12901.956174788378</v>
      </c>
      <c r="I43" s="240"/>
      <c r="J43" s="240"/>
      <c r="K43"/>
    </row>
    <row r="44" spans="1:11" x14ac:dyDescent="0.2">
      <c r="A44" s="268" t="s">
        <v>84</v>
      </c>
      <c r="B44" s="271">
        <f>B16</f>
        <v>4839</v>
      </c>
      <c r="C44" s="248">
        <f t="shared" si="10"/>
        <v>4556.6251828890272</v>
      </c>
      <c r="D44" s="248">
        <f t="shared" si="10"/>
        <v>1984.8273196941509</v>
      </c>
      <c r="E44" s="248">
        <f t="shared" si="10"/>
        <v>1419.2727547013844</v>
      </c>
      <c r="F44" s="248">
        <f t="shared" si="10"/>
        <v>6490.1419239512297</v>
      </c>
      <c r="G44" s="248">
        <f t="shared" si="10"/>
        <v>1902.5523723909903</v>
      </c>
      <c r="H44" s="248">
        <f t="shared" si="10"/>
        <v>16353.419553626782</v>
      </c>
      <c r="I44" s="240"/>
      <c r="J44" s="240"/>
      <c r="K44"/>
    </row>
    <row r="45" spans="1:11" x14ac:dyDescent="0.2">
      <c r="A45" s="268" t="s">
        <v>85</v>
      </c>
      <c r="B45" s="270">
        <f>B17</f>
        <v>1571</v>
      </c>
      <c r="C45" s="252">
        <f t="shared" si="10"/>
        <v>7156.8866709102476</v>
      </c>
      <c r="D45" s="252">
        <f t="shared" si="10"/>
        <v>3293.5099872692549</v>
      </c>
      <c r="E45" s="252">
        <f t="shared" si="10"/>
        <v>2110.2248567791221</v>
      </c>
      <c r="F45" s="252">
        <f t="shared" si="10"/>
        <v>9203.9783513685561</v>
      </c>
      <c r="G45" s="252">
        <f t="shared" si="10"/>
        <v>1798.3337364735833</v>
      </c>
      <c r="H45" s="252">
        <f t="shared" si="10"/>
        <v>23562.933602800764</v>
      </c>
      <c r="I45" s="240"/>
      <c r="J45" s="240"/>
      <c r="K45"/>
    </row>
    <row r="46" spans="1:11" x14ac:dyDescent="0.2">
      <c r="A46" s="268" t="s">
        <v>172</v>
      </c>
      <c r="B46" s="271">
        <f>SUM(B41:B45)</f>
        <v>38245</v>
      </c>
      <c r="C46" s="248">
        <f t="shared" si="10"/>
        <v>3807.7757939599951</v>
      </c>
      <c r="D46" s="248">
        <f t="shared" si="10"/>
        <v>1255.4543425284348</v>
      </c>
      <c r="E46" s="248">
        <f t="shared" si="10"/>
        <v>1203.1341401490392</v>
      </c>
      <c r="F46" s="248">
        <f t="shared" si="10"/>
        <v>5480.5765446463593</v>
      </c>
      <c r="G46" s="248">
        <f t="shared" si="10"/>
        <v>1034.1924003137665</v>
      </c>
      <c r="H46" s="248">
        <f t="shared" si="10"/>
        <v>12781.133221597594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10156</v>
      </c>
      <c r="C49" s="248">
        <f t="shared" ref="C49:G51" si="11">C21/$B49</f>
        <v>2643.5381094919258</v>
      </c>
      <c r="D49" s="248">
        <f t="shared" si="11"/>
        <v>1054.3733733753445</v>
      </c>
      <c r="E49" s="248">
        <f t="shared" si="11"/>
        <v>1012.9431006301694</v>
      </c>
      <c r="F49" s="248">
        <f t="shared" si="11"/>
        <v>5079.2610614415116</v>
      </c>
      <c r="G49" s="248">
        <f t="shared" si="11"/>
        <v>1090.4299527372982</v>
      </c>
      <c r="H49" s="248">
        <f>H21/$B49</f>
        <v>10880.545597676251</v>
      </c>
      <c r="I49" s="240"/>
      <c r="J49" s="240"/>
      <c r="K49"/>
    </row>
    <row r="50" spans="1:11" x14ac:dyDescent="0.2">
      <c r="A50" s="268" t="s">
        <v>87</v>
      </c>
      <c r="B50" s="270">
        <f>B22</f>
        <v>7652</v>
      </c>
      <c r="C50" s="252">
        <f t="shared" si="11"/>
        <v>4868.0374124411919</v>
      </c>
      <c r="D50" s="252">
        <f t="shared" si="11"/>
        <v>1910.4213578149506</v>
      </c>
      <c r="E50" s="252">
        <f t="shared" si="11"/>
        <v>1407.1203031887092</v>
      </c>
      <c r="F50" s="252">
        <f t="shared" si="11"/>
        <v>6038.1838081547312</v>
      </c>
      <c r="G50" s="252">
        <f t="shared" si="11"/>
        <v>1586.8658507579717</v>
      </c>
      <c r="H50" s="252">
        <f>H22/$B50</f>
        <v>15810.628732357554</v>
      </c>
      <c r="I50" s="240"/>
      <c r="J50" s="240"/>
      <c r="K50"/>
    </row>
    <row r="51" spans="1:11" x14ac:dyDescent="0.2">
      <c r="A51" s="268" t="s">
        <v>173</v>
      </c>
      <c r="B51" s="271">
        <f>SUM(B49:B50)</f>
        <v>17808</v>
      </c>
      <c r="C51" s="248">
        <f t="shared" si="11"/>
        <v>3599.3932681940701</v>
      </c>
      <c r="D51" s="248">
        <f t="shared" si="11"/>
        <v>1422.2125005615453</v>
      </c>
      <c r="E51" s="248">
        <f t="shared" si="11"/>
        <v>1182.3188842093443</v>
      </c>
      <c r="F51" s="248">
        <f t="shared" si="11"/>
        <v>5491.3049101527404</v>
      </c>
      <c r="G51" s="248">
        <f t="shared" si="11"/>
        <v>1303.7457373090745</v>
      </c>
      <c r="H51" s="248">
        <f>H23/$B51</f>
        <v>12998.975300426775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151433</v>
      </c>
      <c r="C53" s="253">
        <f t="shared" ref="C53:G53" si="12">C25/$B53</f>
        <v>3111.6995591449681</v>
      </c>
      <c r="D53" s="253">
        <f t="shared" si="12"/>
        <v>968.47555592242122</v>
      </c>
      <c r="E53" s="253">
        <f t="shared" si="12"/>
        <v>1061.1482798333254</v>
      </c>
      <c r="F53" s="253">
        <f t="shared" si="12"/>
        <v>5016.7637263344195</v>
      </c>
      <c r="G53" s="253">
        <f t="shared" si="12"/>
        <v>1366.8827361275282</v>
      </c>
      <c r="H53" s="253">
        <f>H25/$B53</f>
        <v>11524.969857362663</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FY17</v>
      </c>
      <c r="C57" s="251"/>
      <c r="D57" s="251"/>
      <c r="E57" s="251"/>
      <c r="F57" s="251"/>
      <c r="G57" s="251"/>
      <c r="H57" s="251"/>
      <c r="I57" s="267"/>
      <c r="J57" s="248"/>
      <c r="K57" s="290"/>
    </row>
    <row r="58" spans="1:11" ht="22.5" x14ac:dyDescent="0.2">
      <c r="A58" s="265" t="s">
        <v>245</v>
      </c>
      <c r="B58" s="284"/>
      <c r="C58" s="267" t="str">
        <f t="shared" ref="C58:G58" si="13">C3</f>
        <v>17/Pupil Property Tax</v>
      </c>
      <c r="D58" s="267" t="str">
        <f t="shared" si="13"/>
        <v>17/Pupil Non Levy Revenue</v>
      </c>
      <c r="E58" s="267" t="str">
        <f t="shared" si="13"/>
        <v>17/Pupil County Revenue</v>
      </c>
      <c r="F58" s="267" t="str">
        <f t="shared" si="13"/>
        <v>17/Pupil State Revenue</v>
      </c>
      <c r="G58" s="267" t="str">
        <f t="shared" si="13"/>
        <v>17/Pupil Federal Revenue</v>
      </c>
      <c r="H58" s="297"/>
      <c r="I58" s="267"/>
      <c r="J58" s="251"/>
      <c r="K58" s="290"/>
    </row>
    <row r="59" spans="1:11" x14ac:dyDescent="0.2">
      <c r="A59" s="268" t="s">
        <v>102</v>
      </c>
      <c r="B59" s="271"/>
      <c r="C59" s="275">
        <f t="shared" ref="C59:G65" si="14">C32/$H32</f>
        <v>0.29309618496710627</v>
      </c>
      <c r="D59" s="275">
        <f t="shared" si="14"/>
        <v>5.4209029733901959E-2</v>
      </c>
      <c r="E59" s="275">
        <f t="shared" si="14"/>
        <v>9.5883432347530176E-2</v>
      </c>
      <c r="F59" s="275">
        <f t="shared" si="14"/>
        <v>0.45347049362594377</v>
      </c>
      <c r="G59" s="275">
        <f t="shared" si="14"/>
        <v>0.10334085932551772</v>
      </c>
      <c r="H59" s="407"/>
      <c r="I59" s="248"/>
      <c r="J59" s="251"/>
      <c r="K59" s="290"/>
    </row>
    <row r="60" spans="1:11" x14ac:dyDescent="0.2">
      <c r="A60" s="268" t="s">
        <v>76</v>
      </c>
      <c r="B60" s="271"/>
      <c r="C60" s="275">
        <f t="shared" si="14"/>
        <v>0.22253887060990676</v>
      </c>
      <c r="D60" s="275">
        <f t="shared" si="14"/>
        <v>5.9685591691637743E-2</v>
      </c>
      <c r="E60" s="275">
        <f t="shared" si="14"/>
        <v>9.1662549927943995E-2</v>
      </c>
      <c r="F60" s="275">
        <f t="shared" si="14"/>
        <v>0.44598981927017028</v>
      </c>
      <c r="G60" s="275">
        <f t="shared" si="14"/>
        <v>0.18012316850034119</v>
      </c>
      <c r="H60" s="407"/>
      <c r="I60" s="248"/>
      <c r="J60" s="251"/>
      <c r="K60" s="290"/>
    </row>
    <row r="61" spans="1:11" x14ac:dyDescent="0.2">
      <c r="A61" s="268" t="s">
        <v>77</v>
      </c>
      <c r="B61" s="271"/>
      <c r="C61" s="275">
        <f t="shared" si="14"/>
        <v>0.21865460777639706</v>
      </c>
      <c r="D61" s="275">
        <f t="shared" si="14"/>
        <v>8.6103978469573419E-2</v>
      </c>
      <c r="E61" s="275">
        <f t="shared" si="14"/>
        <v>8.7842843136264989E-2</v>
      </c>
      <c r="F61" s="275">
        <f t="shared" si="14"/>
        <v>0.44548201461369363</v>
      </c>
      <c r="G61" s="275">
        <f t="shared" si="14"/>
        <v>0.16191655600407101</v>
      </c>
      <c r="H61" s="407"/>
      <c r="I61" s="248"/>
      <c r="J61" s="251"/>
      <c r="K61" s="290"/>
    </row>
    <row r="62" spans="1:11" x14ac:dyDescent="0.2">
      <c r="A62" s="268" t="s">
        <v>78</v>
      </c>
      <c r="B62" s="271"/>
      <c r="C62" s="275">
        <f t="shared" si="14"/>
        <v>0.23730806535247315</v>
      </c>
      <c r="D62" s="275">
        <f t="shared" si="14"/>
        <v>8.8797498687166382E-2</v>
      </c>
      <c r="E62" s="275">
        <f t="shared" si="14"/>
        <v>8.5712457066370235E-2</v>
      </c>
      <c r="F62" s="275">
        <f t="shared" si="14"/>
        <v>0.42867419474158969</v>
      </c>
      <c r="G62" s="275">
        <f t="shared" si="14"/>
        <v>0.15950778415240061</v>
      </c>
      <c r="H62" s="407"/>
      <c r="I62" s="248"/>
      <c r="J62" s="251"/>
      <c r="K62" s="290"/>
    </row>
    <row r="63" spans="1:11" x14ac:dyDescent="0.2">
      <c r="A63" s="268" t="s">
        <v>79</v>
      </c>
      <c r="B63" s="271"/>
      <c r="C63" s="275">
        <f t="shared" si="14"/>
        <v>0.26417622989112205</v>
      </c>
      <c r="D63" s="275">
        <f t="shared" si="14"/>
        <v>0.1176162525944912</v>
      </c>
      <c r="E63" s="275">
        <f t="shared" si="14"/>
        <v>8.631764818594774E-2</v>
      </c>
      <c r="F63" s="275">
        <f t="shared" si="14"/>
        <v>0.38499877477928496</v>
      </c>
      <c r="G63" s="275">
        <f t="shared" si="14"/>
        <v>0.14689109454915408</v>
      </c>
      <c r="H63" s="407"/>
      <c r="I63" s="248"/>
      <c r="J63" s="251"/>
      <c r="K63" s="290"/>
    </row>
    <row r="64" spans="1:11" x14ac:dyDescent="0.2">
      <c r="A64" s="268" t="s">
        <v>80</v>
      </c>
      <c r="B64" s="271"/>
      <c r="C64" s="276">
        <f t="shared" si="14"/>
        <v>0.23739145678432588</v>
      </c>
      <c r="D64" s="276">
        <f t="shared" si="14"/>
        <v>0.15541946573560628</v>
      </c>
      <c r="E64" s="276">
        <f t="shared" si="14"/>
        <v>8.0746990873538899E-2</v>
      </c>
      <c r="F64" s="276">
        <f t="shared" si="14"/>
        <v>0.38285349620825559</v>
      </c>
      <c r="G64" s="276">
        <f t="shared" si="14"/>
        <v>0.14358859039827337</v>
      </c>
      <c r="H64" s="407"/>
      <c r="I64" s="248"/>
      <c r="J64" s="251"/>
      <c r="K64" s="290"/>
    </row>
    <row r="65" spans="1:11" x14ac:dyDescent="0.2">
      <c r="A65" s="268" t="s">
        <v>171</v>
      </c>
      <c r="B65" s="271"/>
      <c r="C65" s="275">
        <f t="shared" si="14"/>
        <v>0.25511968644727029</v>
      </c>
      <c r="D65" s="275">
        <f t="shared" si="14"/>
        <v>7.1532066300616537E-2</v>
      </c>
      <c r="E65" s="275">
        <f t="shared" si="14"/>
        <v>9.1344262876785251E-2</v>
      </c>
      <c r="F65" s="275">
        <f t="shared" si="14"/>
        <v>0.44129480451558312</v>
      </c>
      <c r="G65" s="275">
        <f t="shared" si="14"/>
        <v>0.14070917985974477</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0.30911485868804234</v>
      </c>
      <c r="D68" s="275">
        <f t="shared" si="15"/>
        <v>8.4078535154848186E-2</v>
      </c>
      <c r="E68" s="275">
        <f t="shared" si="15"/>
        <v>9.9964675176627063E-2</v>
      </c>
      <c r="F68" s="275">
        <f t="shared" si="15"/>
        <v>0.44899756040534244</v>
      </c>
      <c r="G68" s="275">
        <f t="shared" si="15"/>
        <v>5.7844370575140115E-2</v>
      </c>
      <c r="H68" s="407"/>
      <c r="I68" s="248"/>
      <c r="J68" s="251"/>
      <c r="K68" s="290"/>
    </row>
    <row r="69" spans="1:11" x14ac:dyDescent="0.2">
      <c r="A69" s="268" t="s">
        <v>82</v>
      </c>
      <c r="B69" s="271"/>
      <c r="C69" s="275">
        <f t="shared" si="15"/>
        <v>0.30687943126271916</v>
      </c>
      <c r="D69" s="275">
        <f t="shared" si="15"/>
        <v>8.7375355290924883E-2</v>
      </c>
      <c r="E69" s="275">
        <f t="shared" si="15"/>
        <v>8.6753123181361858E-2</v>
      </c>
      <c r="F69" s="275">
        <f t="shared" si="15"/>
        <v>0.40807222805717897</v>
      </c>
      <c r="G69" s="275">
        <f t="shared" si="15"/>
        <v>0.1109198622078152</v>
      </c>
      <c r="H69" s="407"/>
      <c r="I69" s="248"/>
      <c r="J69" s="251"/>
      <c r="K69" s="290"/>
    </row>
    <row r="70" spans="1:11" x14ac:dyDescent="0.2">
      <c r="A70" s="268" t="s">
        <v>83</v>
      </c>
      <c r="B70" s="271"/>
      <c r="C70" s="275">
        <f t="shared" si="15"/>
        <v>0.26140205294994628</v>
      </c>
      <c r="D70" s="275">
        <f t="shared" si="15"/>
        <v>0.11339451471033789</v>
      </c>
      <c r="E70" s="275">
        <f t="shared" si="15"/>
        <v>9.2506505503593656E-2</v>
      </c>
      <c r="F70" s="275">
        <f t="shared" si="15"/>
        <v>0.44044330313009422</v>
      </c>
      <c r="G70" s="275">
        <f t="shared" si="15"/>
        <v>9.2253623706027896E-2</v>
      </c>
      <c r="H70" s="407"/>
      <c r="I70" s="248"/>
      <c r="J70" s="251"/>
      <c r="K70"/>
    </row>
    <row r="71" spans="1:11" x14ac:dyDescent="0.2">
      <c r="A71" s="268" t="s">
        <v>84</v>
      </c>
      <c r="B71" s="271"/>
      <c r="C71" s="275">
        <f t="shared" si="15"/>
        <v>0.27863439618526031</v>
      </c>
      <c r="D71" s="275">
        <f t="shared" si="15"/>
        <v>0.12137078200589342</v>
      </c>
      <c r="E71" s="275">
        <f t="shared" si="15"/>
        <v>8.6787521719677588E-2</v>
      </c>
      <c r="F71" s="275">
        <f t="shared" si="15"/>
        <v>0.39686757272193129</v>
      </c>
      <c r="G71" s="275">
        <f t="shared" si="15"/>
        <v>0.11633972736723748</v>
      </c>
      <c r="H71" s="407"/>
      <c r="I71" s="248"/>
      <c r="J71" s="251"/>
      <c r="K71"/>
    </row>
    <row r="72" spans="1:11" x14ac:dyDescent="0.2">
      <c r="A72" s="268" t="s">
        <v>85</v>
      </c>
      <c r="B72" s="271"/>
      <c r="C72" s="276">
        <f t="shared" si="15"/>
        <v>0.30373495896366476</v>
      </c>
      <c r="D72" s="276">
        <f t="shared" si="15"/>
        <v>0.13977504001784302</v>
      </c>
      <c r="E72" s="276">
        <f t="shared" si="15"/>
        <v>8.955696656244426E-2</v>
      </c>
      <c r="F72" s="276">
        <f t="shared" si="15"/>
        <v>0.39061258273352445</v>
      </c>
      <c r="G72" s="276">
        <f t="shared" si="15"/>
        <v>7.6320451722523538E-2</v>
      </c>
      <c r="H72" s="407"/>
      <c r="I72" s="248"/>
      <c r="J72" s="251"/>
      <c r="K72"/>
    </row>
    <row r="73" spans="1:11" x14ac:dyDescent="0.2">
      <c r="A73" s="268" t="s">
        <v>172</v>
      </c>
      <c r="B73" s="271"/>
      <c r="C73" s="275">
        <f t="shared" si="15"/>
        <v>0.29792161054432992</v>
      </c>
      <c r="D73" s="275">
        <f t="shared" si="15"/>
        <v>9.8227154099838704E-2</v>
      </c>
      <c r="E73" s="275">
        <f t="shared" si="15"/>
        <v>9.4133604531715528E-2</v>
      </c>
      <c r="F73" s="275">
        <f t="shared" si="15"/>
        <v>0.42880208269680387</v>
      </c>
      <c r="G73" s="275">
        <f t="shared" si="15"/>
        <v>8.0915548127311998E-2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0.2429600690296729</v>
      </c>
      <c r="D76" s="275">
        <f t="shared" si="16"/>
        <v>9.690445795296572E-2</v>
      </c>
      <c r="E76" s="275">
        <f t="shared" si="16"/>
        <v>9.3096719418785653E-2</v>
      </c>
      <c r="F76" s="275">
        <f t="shared" si="16"/>
        <v>0.46682043798670214</v>
      </c>
      <c r="G76" s="275">
        <f t="shared" si="16"/>
        <v>0.1002183156118734</v>
      </c>
      <c r="H76" s="407"/>
      <c r="I76" s="248"/>
      <c r="J76" s="251"/>
      <c r="K76"/>
    </row>
    <row r="77" spans="1:11" x14ac:dyDescent="0.2">
      <c r="A77" s="268" t="s">
        <v>87</v>
      </c>
      <c r="B77" s="271"/>
      <c r="C77" s="276">
        <f t="shared" si="16"/>
        <v>0.30789651030628618</v>
      </c>
      <c r="D77" s="276">
        <f t="shared" si="16"/>
        <v>0.12083146028880813</v>
      </c>
      <c r="E77" s="276">
        <f t="shared" si="16"/>
        <v>8.899837742119257E-2</v>
      </c>
      <c r="F77" s="276">
        <f t="shared" si="16"/>
        <v>0.3819066218282115</v>
      </c>
      <c r="G77" s="276">
        <f t="shared" si="16"/>
        <v>0.10036703015550166</v>
      </c>
      <c r="H77" s="407"/>
      <c r="I77" s="248"/>
      <c r="J77" s="251"/>
      <c r="K77"/>
    </row>
    <row r="78" spans="1:11" x14ac:dyDescent="0.2">
      <c r="A78" s="268" t="s">
        <v>173</v>
      </c>
      <c r="B78" s="271"/>
      <c r="C78" s="275">
        <f t="shared" si="16"/>
        <v>0.27689823120718576</v>
      </c>
      <c r="D78" s="275">
        <f t="shared" si="16"/>
        <v>0.10940958557824569</v>
      </c>
      <c r="E78" s="275">
        <f t="shared" si="16"/>
        <v>9.0954775809946126E-2</v>
      </c>
      <c r="F78" s="275">
        <f t="shared" si="16"/>
        <v>0.42244136812633631</v>
      </c>
      <c r="G78" s="275">
        <f t="shared" si="16"/>
        <v>0.10029603927828608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0.26999632950511154</v>
      </c>
      <c r="D80" s="277">
        <f>D53/$H53</f>
        <v>8.4032805977684699E-2</v>
      </c>
      <c r="E80" s="277">
        <f>E53/$H53</f>
        <v>9.2073844267403157E-2</v>
      </c>
      <c r="F80" s="277">
        <f>F53/$H53</f>
        <v>0.43529517113049004</v>
      </c>
      <c r="G80" s="277">
        <f>G53/$H53</f>
        <v>0.11860184911931052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8" t="s">
        <v>247</v>
      </c>
      <c r="B1" s="24"/>
      <c r="C1" s="24"/>
      <c r="D1" s="24"/>
      <c r="E1" s="24"/>
      <c r="F1" s="24"/>
      <c r="G1" s="24"/>
      <c r="H1" s="24"/>
      <c r="I1" s="24"/>
      <c r="J1" s="24"/>
      <c r="K1" s="24"/>
    </row>
    <row r="2" spans="1:11" x14ac:dyDescent="0.2">
      <c r="A2" s="24" t="s">
        <v>510</v>
      </c>
      <c r="B2" s="24"/>
      <c r="C2" s="24"/>
      <c r="D2" s="24"/>
      <c r="E2" s="24"/>
      <c r="F2" s="24"/>
      <c r="G2" s="24"/>
      <c r="H2" s="24"/>
      <c r="I2" s="24"/>
      <c r="J2" s="24"/>
      <c r="K2" s="24"/>
    </row>
    <row r="3" spans="1:11" s="228" customFormat="1" ht="22.5" x14ac:dyDescent="0.2">
      <c r="A3" s="181" t="s">
        <v>245</v>
      </c>
      <c r="B3" s="166" t="s">
        <v>498</v>
      </c>
      <c r="C3" s="166" t="s">
        <v>94</v>
      </c>
      <c r="D3" s="166" t="s">
        <v>95</v>
      </c>
      <c r="E3" s="166" t="s">
        <v>96</v>
      </c>
      <c r="F3" s="166" t="s">
        <v>97</v>
      </c>
      <c r="G3" s="166" t="s">
        <v>98</v>
      </c>
      <c r="H3" s="166" t="s">
        <v>99</v>
      </c>
      <c r="I3" s="166" t="s">
        <v>93</v>
      </c>
      <c r="J3" s="166" t="s">
        <v>115</v>
      </c>
      <c r="K3" s="166" t="s">
        <v>113</v>
      </c>
    </row>
    <row r="4" spans="1:11" x14ac:dyDescent="0.2">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
      <c r="A11" s="35"/>
      <c r="B11" s="213"/>
      <c r="C11" s="213"/>
      <c r="D11" s="213"/>
      <c r="E11" s="213"/>
      <c r="F11" s="213"/>
      <c r="G11" s="213"/>
      <c r="H11" s="213"/>
      <c r="I11" s="213"/>
      <c r="J11" s="213"/>
      <c r="K11" s="213"/>
    </row>
    <row r="12" spans="1:11" x14ac:dyDescent="0.2">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
      <c r="A18" s="35"/>
      <c r="B18" s="213"/>
      <c r="C18" s="213"/>
      <c r="D18" s="213"/>
      <c r="E18" s="213"/>
      <c r="F18" s="213"/>
      <c r="G18" s="213"/>
      <c r="H18" s="213"/>
      <c r="I18" s="213"/>
      <c r="J18" s="213"/>
      <c r="K18" s="213"/>
    </row>
    <row r="19" spans="1:11" x14ac:dyDescent="0.2">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
      <c r="A22" s="35"/>
      <c r="B22" s="213"/>
      <c r="C22" s="213"/>
      <c r="D22" s="213"/>
      <c r="E22" s="213"/>
      <c r="F22" s="213"/>
      <c r="G22" s="213"/>
      <c r="H22" s="213"/>
      <c r="I22" s="213"/>
      <c r="J22" s="213"/>
      <c r="K22" s="213"/>
    </row>
    <row r="23" spans="1:11" ht="13.5" thickBot="1" x14ac:dyDescent="0.25">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499</v>
      </c>
      <c r="B26" s="24"/>
      <c r="C26" s="24"/>
      <c r="D26" s="24"/>
      <c r="E26" s="24"/>
      <c r="F26" s="24"/>
      <c r="G26" s="24"/>
      <c r="H26" s="24"/>
      <c r="I26" s="24"/>
      <c r="J26" s="24"/>
      <c r="K26" s="24"/>
    </row>
    <row r="27" spans="1:11" ht="33.75" x14ac:dyDescent="0.2">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
      <c r="A35" s="213"/>
      <c r="B35" s="213"/>
      <c r="C35" s="213"/>
      <c r="D35" s="213"/>
      <c r="E35" s="213"/>
      <c r="F35" s="213"/>
      <c r="G35" s="213"/>
      <c r="H35" s="213"/>
      <c r="I35" s="213"/>
      <c r="J35" s="213"/>
      <c r="K35" s="213"/>
    </row>
    <row r="36" spans="1:11" x14ac:dyDescent="0.2">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
      <c r="A42" s="213"/>
      <c r="B42" s="213"/>
      <c r="C42" s="213"/>
      <c r="D42" s="213"/>
      <c r="E42" s="213"/>
      <c r="F42" s="213"/>
      <c r="G42" s="213"/>
      <c r="H42" s="213"/>
      <c r="I42" s="213"/>
      <c r="J42" s="213"/>
      <c r="K42" s="213"/>
    </row>
    <row r="43" spans="1:11" x14ac:dyDescent="0.2">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
      <c r="A46" s="213"/>
      <c r="B46" s="213"/>
      <c r="C46" s="213"/>
      <c r="D46" s="213"/>
      <c r="E46" s="213"/>
      <c r="F46" s="213"/>
      <c r="G46" s="213"/>
      <c r="H46" s="213"/>
      <c r="I46" s="213"/>
      <c r="J46" s="213"/>
      <c r="K46" s="213"/>
    </row>
    <row r="47" spans="1:11" ht="13.5" thickBot="1" x14ac:dyDescent="0.25">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3.75" x14ac:dyDescent="0.2">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row r="76" spans="1:11" x14ac:dyDescent="0.2">
      <c r="A76" s="35"/>
      <c r="B76" s="213"/>
      <c r="C76" s="213"/>
      <c r="D76" s="213"/>
      <c r="E76" s="213"/>
      <c r="F76" s="213"/>
      <c r="G76" s="213"/>
      <c r="H76" s="213"/>
      <c r="I76" s="213"/>
      <c r="J76" s="213"/>
      <c r="K76" s="213"/>
    </row>
    <row r="77" spans="1:11" x14ac:dyDescent="0.2">
      <c r="A77" s="35"/>
      <c r="B77" s="213"/>
      <c r="C77" s="213"/>
      <c r="D77" s="213"/>
      <c r="E77" s="213"/>
      <c r="F77" s="213"/>
      <c r="G77" s="213"/>
      <c r="H77" s="213"/>
      <c r="I77" s="213"/>
      <c r="J77" s="213"/>
      <c r="K77" s="213"/>
    </row>
    <row r="78" spans="1:11" x14ac:dyDescent="0.2">
      <c r="A78" s="35"/>
      <c r="B78" s="213"/>
      <c r="C78" s="213"/>
      <c r="D78" s="213"/>
      <c r="E78" s="213"/>
      <c r="F78" s="213"/>
      <c r="G78" s="213"/>
      <c r="H78" s="213"/>
      <c r="I78" s="213"/>
      <c r="J78" s="213"/>
      <c r="K78" s="213"/>
    </row>
    <row r="79" spans="1:11" x14ac:dyDescent="0.2">
      <c r="A79" s="35"/>
      <c r="B79" s="213"/>
      <c r="C79" s="213"/>
      <c r="D79" s="213"/>
      <c r="E79" s="213"/>
      <c r="F79" s="213"/>
      <c r="G79" s="213"/>
      <c r="H79" s="213"/>
      <c r="I79" s="213"/>
      <c r="J79" s="213"/>
      <c r="K79" s="213"/>
    </row>
    <row r="80" spans="1:11" x14ac:dyDescent="0.2">
      <c r="A80" s="35"/>
      <c r="B80" s="213"/>
      <c r="C80" s="213"/>
      <c r="D80" s="213"/>
      <c r="E80" s="213"/>
      <c r="F80" s="213"/>
      <c r="G80" s="213"/>
      <c r="H80" s="213"/>
      <c r="I80" s="213"/>
      <c r="J80" s="213"/>
      <c r="K80" s="213"/>
    </row>
    <row r="81" spans="1:11" x14ac:dyDescent="0.2">
      <c r="A81" s="35"/>
      <c r="B81" s="213"/>
      <c r="C81" s="213"/>
      <c r="D81" s="213"/>
      <c r="E81" s="213"/>
      <c r="F81" s="213"/>
      <c r="G81" s="213"/>
      <c r="H81" s="213"/>
      <c r="I81" s="213"/>
      <c r="J81" s="213"/>
      <c r="K81" s="213"/>
    </row>
    <row r="82" spans="1:11" x14ac:dyDescent="0.2">
      <c r="A82" s="35"/>
      <c r="B82" s="213"/>
      <c r="C82" s="213"/>
      <c r="D82" s="213"/>
      <c r="E82" s="213"/>
      <c r="F82" s="213"/>
      <c r="G82" s="213"/>
      <c r="H82" s="213"/>
      <c r="I82" s="213"/>
      <c r="J82" s="213"/>
      <c r="K82" s="213"/>
    </row>
    <row r="83" spans="1:11" x14ac:dyDescent="0.2">
      <c r="B83" s="138"/>
      <c r="C83" s="138"/>
      <c r="D83" s="138"/>
      <c r="E83" s="138"/>
      <c r="F83" s="138"/>
      <c r="G83" s="138"/>
      <c r="H83" s="138"/>
      <c r="I83" s="138"/>
      <c r="J83" s="138"/>
      <c r="K83" s="138"/>
    </row>
    <row r="84" spans="1:11" x14ac:dyDescent="0.2">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AC194"/>
  <sheetViews>
    <sheetView workbookViewId="0">
      <selection activeCell="C32" sqref="C32"/>
    </sheetView>
  </sheetViews>
  <sheetFormatPr defaultRowHeight="12.75" x14ac:dyDescent="0.2"/>
  <cols>
    <col min="1" max="1" width="17" customWidth="1"/>
    <col min="2" max="2" width="9.140625" style="138"/>
    <col min="3" max="3" width="9.42578125" style="138" customWidth="1"/>
    <col min="4" max="6" width="9.140625" style="138"/>
    <col min="7" max="7" width="9.5703125" style="138" bestFit="1" customWidth="1"/>
    <col min="8" max="10" width="9.140625" style="138"/>
    <col min="11" max="11" width="10.85546875" style="138" bestFit="1" customWidth="1"/>
    <col min="12" max="15" width="9.140625" style="138"/>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8" t="s">
        <v>247</v>
      </c>
    </row>
    <row r="2" spans="1:12" x14ac:dyDescent="0.2">
      <c r="A2" s="24" t="s">
        <v>248</v>
      </c>
    </row>
    <row r="3" spans="1:12" ht="22.5" x14ac:dyDescent="0.2">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249</v>
      </c>
      <c r="B26" s="6"/>
      <c r="C26" s="6"/>
      <c r="D26" s="6"/>
      <c r="E26" s="6"/>
      <c r="F26" s="6"/>
      <c r="G26" s="6"/>
      <c r="H26" s="6"/>
      <c r="I26" s="6"/>
      <c r="J26" s="6"/>
      <c r="K26" s="6"/>
    </row>
    <row r="27" spans="1:12" ht="33.75" x14ac:dyDescent="0.2">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250</v>
      </c>
      <c r="B50" s="6"/>
      <c r="C50" s="6"/>
      <c r="D50" s="6"/>
      <c r="E50" s="6"/>
      <c r="F50" s="6"/>
      <c r="G50" s="6"/>
      <c r="H50" s="6"/>
      <c r="I50" s="6"/>
      <c r="J50" s="6"/>
      <c r="K50" s="6"/>
    </row>
    <row r="51" spans="1:11" ht="33.75" x14ac:dyDescent="0.2">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
      <c r="A90" s="38" t="s">
        <v>247</v>
      </c>
    </row>
    <row r="91" spans="1:11" x14ac:dyDescent="0.2">
      <c r="A91" s="24" t="s">
        <v>248</v>
      </c>
    </row>
    <row r="92" spans="1:11" ht="22.5" x14ac:dyDescent="0.2">
      <c r="A92" s="23"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
      <c r="A113" s="6"/>
      <c r="B113" s="6"/>
      <c r="C113" s="6"/>
      <c r="D113" s="6"/>
      <c r="E113" s="6"/>
      <c r="F113" s="6"/>
      <c r="G113" s="6"/>
      <c r="H113" s="6"/>
      <c r="I113" s="6"/>
      <c r="J113" s="6"/>
      <c r="K113" s="6"/>
    </row>
    <row r="114" spans="1:11" x14ac:dyDescent="0.2">
      <c r="A114" s="38" t="s">
        <v>247</v>
      </c>
      <c r="B114" s="6"/>
      <c r="C114" s="6"/>
      <c r="D114" s="6"/>
      <c r="E114" s="6"/>
      <c r="F114" s="6"/>
      <c r="G114" s="6"/>
      <c r="H114" s="6"/>
      <c r="I114" s="6"/>
      <c r="J114" s="6"/>
      <c r="K114" s="6"/>
    </row>
    <row r="115" spans="1:11" x14ac:dyDescent="0.2">
      <c r="A115" s="38" t="s">
        <v>249</v>
      </c>
      <c r="B115" s="6"/>
      <c r="C115" s="6"/>
      <c r="D115" s="6"/>
      <c r="E115" s="6"/>
      <c r="F115" s="6"/>
      <c r="G115" s="6"/>
      <c r="H115" s="6"/>
      <c r="I115" s="6"/>
      <c r="J115" s="6"/>
      <c r="K115" s="6"/>
    </row>
    <row r="116" spans="1:11" ht="33.75" x14ac:dyDescent="0.2">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8" t="s">
        <v>247</v>
      </c>
      <c r="B138" s="6"/>
      <c r="C138" s="6"/>
      <c r="D138" s="6"/>
      <c r="E138" s="6"/>
      <c r="F138" s="6"/>
      <c r="G138" s="6"/>
      <c r="H138" s="6"/>
      <c r="I138" s="6"/>
      <c r="J138" s="6"/>
      <c r="K138" s="6"/>
    </row>
    <row r="139" spans="1:11" x14ac:dyDescent="0.2">
      <c r="A139" s="24" t="s">
        <v>250</v>
      </c>
      <c r="B139" s="6"/>
      <c r="C139" s="6"/>
      <c r="D139" s="6"/>
      <c r="E139" s="6"/>
      <c r="F139" s="6"/>
      <c r="G139" s="6"/>
      <c r="H139" s="6"/>
      <c r="I139" s="6"/>
      <c r="J139" s="6"/>
      <c r="K139" s="6"/>
    </row>
    <row r="140" spans="1:11" ht="33.75" x14ac:dyDescent="0.2">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8" t="s">
        <v>247</v>
      </c>
    </row>
    <row r="2" spans="1:12" x14ac:dyDescent="0.2">
      <c r="A2" s="24" t="s">
        <v>252</v>
      </c>
    </row>
    <row r="3" spans="1:12" ht="22.5" x14ac:dyDescent="0.2">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264</v>
      </c>
      <c r="B26" s="6"/>
      <c r="C26" s="6"/>
      <c r="D26" s="6"/>
      <c r="E26" s="6"/>
      <c r="F26" s="6"/>
      <c r="G26" s="6"/>
      <c r="H26" s="6"/>
      <c r="I26" s="6"/>
      <c r="J26" s="6"/>
      <c r="K26" s="6"/>
    </row>
    <row r="27" spans="1:12" ht="33.75" x14ac:dyDescent="0.2">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19" t="s">
        <v>80</v>
      </c>
      <c r="B33" s="19">
        <v>1522</v>
      </c>
      <c r="C33" s="19">
        <v>3850.45</v>
      </c>
      <c r="D33" s="19">
        <v>106.88</v>
      </c>
      <c r="E33" s="19">
        <v>562.1</v>
      </c>
      <c r="F33" s="19">
        <v>81.42</v>
      </c>
      <c r="G33" s="19">
        <v>751.75</v>
      </c>
      <c r="H33" s="19">
        <v>509.95</v>
      </c>
      <c r="I33" s="19">
        <v>184.02</v>
      </c>
      <c r="J33" s="19">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19" t="s">
        <v>85</v>
      </c>
      <c r="B40" s="19">
        <v>1447</v>
      </c>
      <c r="C40" s="19">
        <v>5809.61</v>
      </c>
      <c r="D40" s="19">
        <v>370.57</v>
      </c>
      <c r="E40" s="19">
        <v>1487.45</v>
      </c>
      <c r="F40" s="19">
        <v>249.23</v>
      </c>
      <c r="G40" s="19">
        <v>1571.82</v>
      </c>
      <c r="H40" s="19">
        <v>900.81</v>
      </c>
      <c r="I40" s="19">
        <v>1192.02</v>
      </c>
      <c r="J40" s="19">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271</v>
      </c>
      <c r="B50" s="6"/>
      <c r="C50" s="6"/>
      <c r="D50" s="6"/>
      <c r="E50" s="6"/>
      <c r="F50" s="6"/>
      <c r="G50" s="6"/>
      <c r="H50" s="6"/>
      <c r="I50" s="6"/>
      <c r="J50" s="6"/>
      <c r="K50" s="6"/>
    </row>
    <row r="51" spans="1:11" ht="33.75" x14ac:dyDescent="0.2">
      <c r="A51" s="181" t="s">
        <v>245</v>
      </c>
      <c r="B51" s="182"/>
      <c r="C51" s="166" t="s">
        <v>210</v>
      </c>
      <c r="D51" s="166" t="s">
        <v>211</v>
      </c>
      <c r="E51" s="166" t="s">
        <v>212</v>
      </c>
      <c r="F51" s="166" t="s">
        <v>223</v>
      </c>
      <c r="G51" s="166" t="s">
        <v>224</v>
      </c>
      <c r="H51" s="166" t="s">
        <v>215</v>
      </c>
      <c r="I51" s="166" t="s">
        <v>216</v>
      </c>
      <c r="J51" s="166"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251</v>
      </c>
    </row>
    <row r="3" spans="1:12" x14ac:dyDescent="0.2">
      <c r="B3" s="116"/>
      <c r="C3" s="117"/>
      <c r="D3" s="117" t="s">
        <v>161</v>
      </c>
      <c r="E3" s="117" t="s">
        <v>124</v>
      </c>
      <c r="F3" s="117" t="s">
        <v>125</v>
      </c>
      <c r="G3" s="117" t="s">
        <v>125</v>
      </c>
      <c r="H3" s="117" t="s">
        <v>162</v>
      </c>
      <c r="I3" s="117"/>
      <c r="J3" s="117" t="s">
        <v>163</v>
      </c>
      <c r="K3" s="115"/>
      <c r="L3" s="118"/>
    </row>
    <row r="4" spans="1:12" ht="22.5" x14ac:dyDescent="0.2">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5" thickBot="1" x14ac:dyDescent="0.25">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5" thickTop="1" x14ac:dyDescent="0.2">
      <c r="A12" s="115"/>
      <c r="B12" s="119"/>
      <c r="C12" s="119"/>
      <c r="D12" s="119"/>
      <c r="E12" s="119"/>
      <c r="F12" s="119"/>
      <c r="G12" s="119"/>
      <c r="H12" s="119"/>
      <c r="I12" s="119"/>
      <c r="J12" s="119"/>
      <c r="K12" s="119"/>
      <c r="L12" s="6"/>
    </row>
    <row r="13" spans="1:12" x14ac:dyDescent="0.2">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5" thickBot="1" x14ac:dyDescent="0.25">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5" thickTop="1" x14ac:dyDescent="0.2">
      <c r="A19" s="118"/>
      <c r="B19" s="118"/>
      <c r="C19" s="118"/>
      <c r="D19" s="118"/>
      <c r="E19" s="118"/>
      <c r="F19" s="118"/>
      <c r="G19" s="118"/>
      <c r="H19" s="118"/>
      <c r="I19" s="118"/>
      <c r="J19" s="118"/>
      <c r="K19" s="118"/>
      <c r="L19" s="6"/>
    </row>
    <row r="20" spans="1:12" x14ac:dyDescent="0.2">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5" thickBot="1" x14ac:dyDescent="0.25">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5" thickTop="1" x14ac:dyDescent="0.2">
      <c r="A23" s="118"/>
      <c r="B23" s="118"/>
      <c r="C23" s="118"/>
      <c r="D23" s="118"/>
      <c r="E23" s="118"/>
      <c r="F23" s="118"/>
      <c r="G23" s="118"/>
      <c r="H23" s="118"/>
      <c r="I23" s="118"/>
      <c r="J23" s="118"/>
      <c r="K23" s="118"/>
      <c r="L23" s="6"/>
    </row>
    <row r="24" spans="1:12" ht="13.5" thickBot="1" x14ac:dyDescent="0.25">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
      <c r="A25" s="118"/>
      <c r="B25" s="118"/>
      <c r="C25" s="118"/>
      <c r="D25" s="118"/>
      <c r="E25" s="118"/>
      <c r="F25" s="118"/>
      <c r="G25" s="118"/>
      <c r="H25" s="118"/>
      <c r="I25" s="118"/>
      <c r="J25" s="118"/>
      <c r="K25" s="118"/>
      <c r="L25" s="118"/>
    </row>
    <row r="26" spans="1:12" x14ac:dyDescent="0.2">
      <c r="A26" s="118"/>
      <c r="B26" s="118"/>
      <c r="C26" s="118"/>
      <c r="D26" s="118"/>
      <c r="E26" s="118"/>
      <c r="F26" s="118"/>
      <c r="G26" s="118"/>
      <c r="H26" s="118"/>
      <c r="I26" s="118"/>
      <c r="J26" s="118"/>
      <c r="K26" s="118"/>
      <c r="L26" s="118"/>
    </row>
    <row r="27" spans="1:12" x14ac:dyDescent="0.2">
      <c r="A27" s="118"/>
      <c r="B27" s="118"/>
      <c r="C27" s="118"/>
      <c r="D27" s="118"/>
      <c r="E27" s="118"/>
      <c r="F27" s="118"/>
      <c r="G27" s="118"/>
      <c r="H27" s="118"/>
      <c r="I27" s="118"/>
      <c r="J27" s="118"/>
      <c r="K27" s="118"/>
      <c r="L27" s="118"/>
    </row>
    <row r="28" spans="1:12" x14ac:dyDescent="0.2">
      <c r="A28" s="122" t="s">
        <v>193</v>
      </c>
      <c r="B28" s="122"/>
      <c r="C28" s="122"/>
      <c r="D28" s="122"/>
      <c r="E28" s="122"/>
      <c r="F28" s="122"/>
      <c r="G28" s="122"/>
      <c r="H28" s="122"/>
      <c r="I28" s="122"/>
      <c r="J28" s="122"/>
      <c r="K28" s="122"/>
      <c r="L28" s="118"/>
    </row>
    <row r="29" spans="1:12" x14ac:dyDescent="0.2">
      <c r="A29" s="122"/>
      <c r="B29" s="122"/>
      <c r="C29" s="122"/>
      <c r="D29" s="122"/>
      <c r="E29" s="122"/>
      <c r="F29" s="122"/>
      <c r="G29" s="122"/>
      <c r="H29" s="122"/>
      <c r="I29" s="122"/>
      <c r="J29" s="122"/>
      <c r="K29" s="122"/>
      <c r="L29" s="118"/>
    </row>
    <row r="30" spans="1:12" x14ac:dyDescent="0.2">
      <c r="A30" s="38" t="s">
        <v>247</v>
      </c>
      <c r="B30" s="122"/>
      <c r="C30" s="122"/>
      <c r="D30" s="122"/>
      <c r="E30" s="122"/>
      <c r="F30" s="122"/>
      <c r="G30" s="122"/>
      <c r="H30" s="122"/>
      <c r="I30" s="122"/>
      <c r="J30" s="122"/>
      <c r="K30" s="122"/>
      <c r="L30" s="118"/>
    </row>
    <row r="31" spans="1:12" x14ac:dyDescent="0.2">
      <c r="A31" s="38" t="s">
        <v>263</v>
      </c>
      <c r="B31" s="123"/>
      <c r="C31" s="123"/>
      <c r="D31" s="123" t="s">
        <v>123</v>
      </c>
      <c r="E31" s="124" t="s">
        <v>124</v>
      </c>
      <c r="F31" s="124" t="s">
        <v>125</v>
      </c>
      <c r="G31" s="124" t="s">
        <v>125</v>
      </c>
      <c r="H31" s="124" t="s">
        <v>182</v>
      </c>
      <c r="I31" s="124"/>
      <c r="J31" s="123" t="s">
        <v>183</v>
      </c>
      <c r="K31" s="122"/>
      <c r="L31" s="118"/>
    </row>
    <row r="32" spans="1:12" x14ac:dyDescent="0.2">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
      <c r="A33" s="125"/>
      <c r="B33" s="126"/>
      <c r="C33" s="126"/>
      <c r="D33" s="126"/>
      <c r="E33" s="127"/>
      <c r="F33" s="127"/>
      <c r="G33" s="127"/>
      <c r="H33" s="127"/>
      <c r="I33" s="126"/>
      <c r="J33" s="126"/>
      <c r="K33" s="126"/>
      <c r="L33" s="118"/>
    </row>
    <row r="34" spans="1:12" x14ac:dyDescent="0.2">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
      <c r="A41" s="122"/>
      <c r="B41" s="122"/>
      <c r="C41" s="122"/>
      <c r="D41" s="122"/>
      <c r="E41" s="122"/>
      <c r="F41" s="122"/>
      <c r="G41" s="122"/>
      <c r="H41" s="122"/>
      <c r="I41" s="122"/>
      <c r="J41" s="122"/>
      <c r="K41" s="122"/>
      <c r="L41" s="118"/>
    </row>
    <row r="42" spans="1:12" x14ac:dyDescent="0.2">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
      <c r="A48" s="122"/>
      <c r="B48" s="122"/>
      <c r="C48" s="122"/>
      <c r="D48" s="122"/>
      <c r="E48" s="122"/>
      <c r="F48" s="122"/>
      <c r="G48" s="122"/>
      <c r="H48" s="122"/>
      <c r="I48" s="122"/>
      <c r="J48" s="122"/>
      <c r="K48" s="122"/>
      <c r="L48" s="118"/>
    </row>
    <row r="49" spans="1:12" x14ac:dyDescent="0.2">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5" thickBot="1" x14ac:dyDescent="0.25">
      <c r="A52" s="131"/>
      <c r="B52" s="131"/>
      <c r="C52" s="131"/>
      <c r="D52" s="131"/>
      <c r="E52" s="131"/>
      <c r="F52" s="131"/>
      <c r="G52" s="131"/>
      <c r="H52" s="131"/>
      <c r="I52" s="131"/>
      <c r="J52" s="131"/>
      <c r="K52" s="131"/>
      <c r="L52" s="118"/>
    </row>
    <row r="53" spans="1:12" ht="13.5" thickBot="1" x14ac:dyDescent="0.25">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5" thickTop="1" x14ac:dyDescent="0.2">
      <c r="A54" s="129"/>
      <c r="B54" s="129"/>
      <c r="C54" s="129"/>
      <c r="D54" s="129"/>
      <c r="E54" s="129"/>
      <c r="F54" s="129"/>
      <c r="G54" s="129"/>
      <c r="H54" s="129"/>
      <c r="I54" s="129"/>
      <c r="J54" s="129"/>
      <c r="K54" s="129"/>
      <c r="L54" s="118"/>
    </row>
    <row r="55" spans="1:12" x14ac:dyDescent="0.2">
      <c r="A55" s="38" t="s">
        <v>247</v>
      </c>
      <c r="B55" s="122"/>
      <c r="C55" s="122"/>
      <c r="D55" s="122"/>
      <c r="E55" s="122"/>
      <c r="F55" s="122"/>
      <c r="G55" s="122"/>
      <c r="H55" s="122"/>
      <c r="I55" s="122"/>
      <c r="J55" s="122"/>
      <c r="K55" s="122"/>
      <c r="L55" s="118"/>
    </row>
    <row r="56" spans="1:12" x14ac:dyDescent="0.2">
      <c r="A56" s="24" t="s">
        <v>270</v>
      </c>
      <c r="B56" s="123"/>
      <c r="C56" s="124"/>
      <c r="D56" s="124" t="s">
        <v>161</v>
      </c>
      <c r="E56" s="124" t="s">
        <v>124</v>
      </c>
      <c r="F56" s="124" t="s">
        <v>125</v>
      </c>
      <c r="G56" s="124" t="s">
        <v>125</v>
      </c>
      <c r="H56" s="124" t="s">
        <v>162</v>
      </c>
      <c r="I56" s="124"/>
      <c r="J56" s="124" t="s">
        <v>163</v>
      </c>
      <c r="K56" s="124"/>
      <c r="L56" s="118"/>
    </row>
    <row r="57" spans="1:12" x14ac:dyDescent="0.2">
      <c r="A57" s="181" t="s">
        <v>245</v>
      </c>
      <c r="B57" s="187"/>
      <c r="C57" s="186" t="s">
        <v>94</v>
      </c>
      <c r="D57" s="186" t="s">
        <v>129</v>
      </c>
      <c r="E57" s="186" t="s">
        <v>164</v>
      </c>
      <c r="F57" s="186" t="s">
        <v>164</v>
      </c>
      <c r="G57" s="186" t="s">
        <v>165</v>
      </c>
      <c r="H57" s="186" t="s">
        <v>132</v>
      </c>
      <c r="I57" s="186" t="s">
        <v>93</v>
      </c>
      <c r="J57" s="186" t="s">
        <v>133</v>
      </c>
      <c r="K57" s="124"/>
      <c r="L57" s="118"/>
    </row>
    <row r="58" spans="1:12" x14ac:dyDescent="0.2">
      <c r="A58" s="122"/>
      <c r="B58" s="128"/>
      <c r="C58" s="124"/>
      <c r="D58" s="124"/>
      <c r="E58" s="124"/>
      <c r="F58" s="124"/>
      <c r="G58" s="124"/>
      <c r="H58" s="124"/>
      <c r="I58" s="124"/>
      <c r="J58" s="124"/>
      <c r="K58" s="124"/>
      <c r="L58" s="118"/>
    </row>
    <row r="59" spans="1:12" x14ac:dyDescent="0.2">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
      <c r="A66" s="122"/>
      <c r="B66" s="122"/>
      <c r="C66" s="133"/>
      <c r="D66" s="133"/>
      <c r="E66" s="133"/>
      <c r="F66" s="133"/>
      <c r="G66" s="133"/>
      <c r="H66" s="133"/>
      <c r="I66" s="133"/>
      <c r="J66" s="133"/>
      <c r="K66" s="122"/>
      <c r="L66" s="118"/>
    </row>
    <row r="67" spans="1:12" x14ac:dyDescent="0.2">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
      <c r="A73" s="122"/>
      <c r="B73" s="122"/>
      <c r="C73" s="133"/>
      <c r="D73" s="133"/>
      <c r="E73" s="133"/>
      <c r="F73" s="133"/>
      <c r="G73" s="133"/>
      <c r="H73" s="133"/>
      <c r="I73" s="133"/>
      <c r="J73" s="133"/>
      <c r="K73" s="122"/>
      <c r="L73" s="118"/>
    </row>
    <row r="74" spans="1:12" x14ac:dyDescent="0.2">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5" thickBot="1" x14ac:dyDescent="0.25">
      <c r="A77" s="131"/>
      <c r="B77" s="131"/>
      <c r="C77" s="135"/>
      <c r="D77" s="135"/>
      <c r="E77" s="135"/>
      <c r="F77" s="135"/>
      <c r="G77" s="135"/>
      <c r="H77" s="135"/>
      <c r="I77" s="135"/>
      <c r="J77" s="135"/>
      <c r="K77" s="122"/>
      <c r="L77" s="118"/>
    </row>
    <row r="78" spans="1:12" ht="13.5" thickBot="1" x14ac:dyDescent="0.25">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5" thickTop="1" x14ac:dyDescent="0.2">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257</v>
      </c>
    </row>
    <row r="3" spans="1:12" x14ac:dyDescent="0.2">
      <c r="B3" s="25"/>
      <c r="C3" s="40"/>
      <c r="D3" s="40" t="s">
        <v>161</v>
      </c>
      <c r="E3" s="40" t="s">
        <v>124</v>
      </c>
      <c r="F3" s="40" t="s">
        <v>125</v>
      </c>
      <c r="G3" s="40" t="s">
        <v>125</v>
      </c>
      <c r="H3" s="40" t="s">
        <v>162</v>
      </c>
      <c r="I3" s="40"/>
      <c r="J3" s="40" t="s">
        <v>163</v>
      </c>
      <c r="K3" s="6"/>
    </row>
    <row r="4" spans="1:12" ht="22.5" x14ac:dyDescent="0.2">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5" thickTop="1" x14ac:dyDescent="0.2">
      <c r="A25" s="1"/>
      <c r="B25" s="6"/>
      <c r="C25" s="6"/>
      <c r="D25" s="6"/>
      <c r="E25" s="6"/>
      <c r="F25" s="6"/>
      <c r="G25" s="6"/>
      <c r="H25" s="6"/>
      <c r="I25" s="6"/>
      <c r="J25" s="6"/>
      <c r="K25" s="6"/>
    </row>
    <row r="26" spans="1:12" x14ac:dyDescent="0.2">
      <c r="A26" s="38" t="s">
        <v>247</v>
      </c>
      <c r="B26" s="6"/>
      <c r="C26" s="6"/>
      <c r="D26" s="6"/>
      <c r="E26" s="6"/>
      <c r="F26" s="6"/>
      <c r="G26" s="6"/>
      <c r="H26" s="6"/>
      <c r="I26" s="6"/>
      <c r="J26" s="6"/>
      <c r="K26" s="6"/>
    </row>
    <row r="27" spans="1:12" x14ac:dyDescent="0.2">
      <c r="A27" s="38" t="s">
        <v>262</v>
      </c>
      <c r="B27" s="25"/>
      <c r="C27" s="40"/>
      <c r="D27" s="40" t="s">
        <v>161</v>
      </c>
      <c r="E27" s="40" t="s">
        <v>124</v>
      </c>
      <c r="F27" s="40" t="s">
        <v>125</v>
      </c>
      <c r="G27" s="40" t="s">
        <v>125</v>
      </c>
      <c r="H27" s="40" t="s">
        <v>162</v>
      </c>
      <c r="I27" s="40"/>
      <c r="J27" s="40" t="s">
        <v>163</v>
      </c>
      <c r="K27" s="6"/>
    </row>
    <row r="28" spans="1:12" x14ac:dyDescent="0.2">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
      <c r="A29" s="1"/>
      <c r="B29" s="64"/>
      <c r="C29" s="40"/>
      <c r="D29" s="40"/>
      <c r="E29" s="40"/>
      <c r="F29" s="40"/>
      <c r="G29" s="40"/>
      <c r="H29" s="40"/>
      <c r="I29" s="40"/>
      <c r="J29" s="40"/>
      <c r="K29" s="40"/>
    </row>
    <row r="30" spans="1:12" x14ac:dyDescent="0.2">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6"/>
      <c r="B50" s="27"/>
      <c r="C50" s="27"/>
      <c r="D50" s="27"/>
      <c r="E50" s="27"/>
      <c r="F50" s="27"/>
      <c r="G50" s="27"/>
      <c r="H50" s="27"/>
      <c r="I50" s="27"/>
      <c r="J50" s="27"/>
      <c r="K50" s="27"/>
    </row>
    <row r="51" spans="1:11" ht="13.5" thickBot="1" x14ac:dyDescent="0.25">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8" t="s">
        <v>247</v>
      </c>
      <c r="B57" s="6"/>
      <c r="C57" s="9"/>
      <c r="D57" s="9"/>
      <c r="E57" s="9"/>
      <c r="F57" s="9"/>
      <c r="G57" s="9"/>
      <c r="H57" s="9"/>
      <c r="I57" s="9"/>
      <c r="J57" s="9"/>
      <c r="K57" s="9"/>
    </row>
    <row r="58" spans="1:11" x14ac:dyDescent="0.2">
      <c r="A58" s="24" t="s">
        <v>269</v>
      </c>
      <c r="B58" s="25"/>
      <c r="C58" s="65"/>
      <c r="D58" s="65" t="s">
        <v>161</v>
      </c>
      <c r="E58" s="65" t="s">
        <v>124</v>
      </c>
      <c r="F58" s="65" t="s">
        <v>125</v>
      </c>
      <c r="G58" s="65" t="s">
        <v>125</v>
      </c>
      <c r="H58" s="65" t="s">
        <v>162</v>
      </c>
      <c r="I58" s="65"/>
      <c r="J58" s="65" t="s">
        <v>163</v>
      </c>
      <c r="K58" s="65"/>
    </row>
    <row r="59" spans="1:11" x14ac:dyDescent="0.2">
      <c r="A59" s="181" t="s">
        <v>245</v>
      </c>
      <c r="B59" s="201"/>
      <c r="C59" s="202" t="s">
        <v>94</v>
      </c>
      <c r="D59" s="202" t="s">
        <v>129</v>
      </c>
      <c r="E59" s="202" t="s">
        <v>164</v>
      </c>
      <c r="F59" s="202" t="s">
        <v>164</v>
      </c>
      <c r="G59" s="202" t="s">
        <v>165</v>
      </c>
      <c r="H59" s="202" t="s">
        <v>132</v>
      </c>
      <c r="I59" s="202" t="s">
        <v>93</v>
      </c>
      <c r="J59" s="202" t="s">
        <v>133</v>
      </c>
      <c r="K59" s="65"/>
    </row>
    <row r="60" spans="1:11" x14ac:dyDescent="0.2">
      <c r="A60" s="1"/>
      <c r="B60" s="64"/>
      <c r="C60" s="65"/>
      <c r="D60" s="65"/>
      <c r="E60" s="65"/>
      <c r="F60" s="65"/>
      <c r="G60" s="65"/>
      <c r="H60" s="65"/>
      <c r="I60" s="65"/>
      <c r="J60" s="65"/>
      <c r="K60" s="65"/>
    </row>
    <row r="61" spans="1:11" x14ac:dyDescent="0.2">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6"/>
      <c r="B81" s="27"/>
      <c r="C81" s="66"/>
      <c r="D81" s="66"/>
      <c r="E81" s="66"/>
      <c r="F81" s="66"/>
      <c r="G81" s="66"/>
      <c r="H81" s="66"/>
      <c r="I81" s="66"/>
      <c r="J81" s="66"/>
      <c r="K81" s="9"/>
    </row>
    <row r="82" spans="1:11" ht="13.5" thickBot="1" x14ac:dyDescent="0.25">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256</v>
      </c>
    </row>
    <row r="3" spans="1:12" x14ac:dyDescent="0.2">
      <c r="B3" s="40"/>
      <c r="C3" s="25"/>
      <c r="D3" s="25" t="s">
        <v>123</v>
      </c>
      <c r="E3" s="25" t="s">
        <v>124</v>
      </c>
      <c r="F3" s="25" t="s">
        <v>125</v>
      </c>
      <c r="G3" s="25" t="s">
        <v>125</v>
      </c>
      <c r="H3" s="25" t="s">
        <v>126</v>
      </c>
      <c r="I3" s="25"/>
      <c r="J3" s="25" t="s">
        <v>127</v>
      </c>
    </row>
    <row r="4" spans="1:12" ht="22.5" x14ac:dyDescent="0.2">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6"/>
      <c r="B23" s="27"/>
      <c r="C23" s="27"/>
      <c r="D23" s="27"/>
      <c r="E23" s="27"/>
      <c r="F23" s="27"/>
      <c r="G23" s="27"/>
      <c r="H23" s="27"/>
      <c r="I23" s="27"/>
      <c r="J23" s="27"/>
      <c r="K23" s="27"/>
      <c r="L23" s="6"/>
    </row>
    <row r="24" spans="1:12" ht="13.5" thickBot="1" x14ac:dyDescent="0.25">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5" thickTop="1" x14ac:dyDescent="0.2">
      <c r="A25" s="1"/>
      <c r="B25" s="1"/>
      <c r="C25" s="1"/>
      <c r="D25" s="1"/>
      <c r="E25" s="1"/>
      <c r="F25" s="1"/>
      <c r="G25" s="1"/>
      <c r="H25" s="1"/>
      <c r="I25" s="1"/>
      <c r="J25" s="1"/>
      <c r="K25" s="1"/>
    </row>
    <row r="26" spans="1:12" x14ac:dyDescent="0.2">
      <c r="A26" s="38" t="s">
        <v>247</v>
      </c>
      <c r="B26" s="1"/>
      <c r="C26" s="1"/>
      <c r="D26" s="1"/>
      <c r="E26" s="1"/>
      <c r="F26" s="1"/>
      <c r="G26" s="1"/>
      <c r="H26" s="1"/>
      <c r="I26" s="1"/>
      <c r="J26" s="1"/>
      <c r="K26" s="1"/>
    </row>
    <row r="27" spans="1:12" x14ac:dyDescent="0.2">
      <c r="A27" s="38" t="s">
        <v>261</v>
      </c>
      <c r="B27" s="40"/>
      <c r="C27" s="25"/>
      <c r="D27" s="25" t="s">
        <v>123</v>
      </c>
      <c r="E27" s="25" t="s">
        <v>124</v>
      </c>
      <c r="F27" s="25" t="s">
        <v>125</v>
      </c>
      <c r="G27" s="25" t="s">
        <v>125</v>
      </c>
      <c r="H27" s="25" t="s">
        <v>126</v>
      </c>
      <c r="I27" s="25"/>
      <c r="J27" s="25" t="s">
        <v>127</v>
      </c>
      <c r="K27" s="39"/>
    </row>
    <row r="28" spans="1:12" x14ac:dyDescent="0.2">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6"/>
      <c r="B47" s="27"/>
      <c r="C47" s="27"/>
      <c r="D47" s="27"/>
      <c r="E47" s="27"/>
      <c r="F47" s="27"/>
      <c r="G47" s="27"/>
      <c r="H47" s="27"/>
      <c r="I47" s="27"/>
      <c r="J47" s="27"/>
      <c r="K47" s="27"/>
    </row>
    <row r="48" spans="1:11" ht="13.5" thickBot="1" x14ac:dyDescent="0.25">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5" thickTop="1" x14ac:dyDescent="0.2">
      <c r="A49" s="1"/>
      <c r="B49" s="1"/>
      <c r="C49" s="1"/>
      <c r="D49" s="1"/>
      <c r="E49" s="1"/>
      <c r="F49" s="1"/>
      <c r="G49" s="1"/>
      <c r="H49" s="1"/>
      <c r="I49" s="1"/>
      <c r="J49" s="1"/>
      <c r="K49" s="1"/>
    </row>
    <row r="50" spans="1:11" x14ac:dyDescent="0.2">
      <c r="A50" s="38" t="s">
        <v>247</v>
      </c>
      <c r="B50" s="1"/>
      <c r="C50" s="1"/>
      <c r="D50" s="1"/>
      <c r="E50" s="1"/>
      <c r="F50" s="1"/>
      <c r="G50" s="1"/>
      <c r="H50" s="1"/>
      <c r="I50" s="1"/>
      <c r="J50" s="1"/>
      <c r="K50" s="1"/>
    </row>
    <row r="51" spans="1:11" x14ac:dyDescent="0.2">
      <c r="A51" s="24" t="s">
        <v>268</v>
      </c>
      <c r="B51" s="40"/>
      <c r="C51" s="25"/>
      <c r="D51" s="25" t="s">
        <v>123</v>
      </c>
      <c r="E51" s="25" t="s">
        <v>124</v>
      </c>
      <c r="F51" s="25" t="s">
        <v>125</v>
      </c>
      <c r="G51" s="25" t="s">
        <v>125</v>
      </c>
      <c r="H51" s="25" t="s">
        <v>126</v>
      </c>
      <c r="I51" s="25"/>
      <c r="J51" s="25" t="s">
        <v>127</v>
      </c>
      <c r="K51" s="1"/>
    </row>
    <row r="52" spans="1:11" x14ac:dyDescent="0.2">
      <c r="A52" s="181" t="s">
        <v>245</v>
      </c>
      <c r="B52" s="203"/>
      <c r="C52" s="169" t="s">
        <v>94</v>
      </c>
      <c r="D52" s="169" t="s">
        <v>129</v>
      </c>
      <c r="E52" s="169" t="s">
        <v>130</v>
      </c>
      <c r="F52" s="169" t="s">
        <v>130</v>
      </c>
      <c r="G52" s="169" t="s">
        <v>131</v>
      </c>
      <c r="H52" s="169" t="s">
        <v>132</v>
      </c>
      <c r="I52" s="169" t="s">
        <v>93</v>
      </c>
      <c r="J52" s="169" t="s">
        <v>133</v>
      </c>
      <c r="K52" s="1"/>
    </row>
    <row r="53" spans="1:11" x14ac:dyDescent="0.2">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
      <c r="A60" s="1"/>
      <c r="B60" s="1"/>
      <c r="C60" s="30"/>
      <c r="D60" s="30"/>
      <c r="E60" s="30"/>
      <c r="F60" s="30"/>
      <c r="G60" s="30"/>
      <c r="H60" s="30"/>
      <c r="I60" s="30"/>
      <c r="J60" s="30"/>
      <c r="K60" s="1"/>
    </row>
    <row r="61" spans="1:11" x14ac:dyDescent="0.2">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
      <c r="A67" s="1"/>
      <c r="B67" s="1"/>
      <c r="C67" s="30"/>
      <c r="D67" s="30"/>
      <c r="E67" s="30"/>
      <c r="F67" s="30"/>
      <c r="G67" s="30"/>
      <c r="H67" s="30"/>
      <c r="I67" s="30"/>
      <c r="J67" s="30"/>
      <c r="K67" s="1"/>
    </row>
    <row r="68" spans="1:11" x14ac:dyDescent="0.2">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5" thickBot="1" x14ac:dyDescent="0.25">
      <c r="A71" s="26"/>
      <c r="B71" s="26"/>
      <c r="C71" s="32"/>
      <c r="D71" s="32"/>
      <c r="E71" s="32"/>
      <c r="F71" s="32"/>
      <c r="G71" s="32"/>
      <c r="H71" s="32"/>
      <c r="I71" s="32"/>
      <c r="J71" s="32"/>
      <c r="K71" s="1"/>
    </row>
    <row r="72" spans="1:11" ht="13.5" thickBot="1" x14ac:dyDescent="0.25">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8" t="s">
        <v>247</v>
      </c>
    </row>
    <row r="2" spans="1:23" x14ac:dyDescent="0.2">
      <c r="A2" s="24" t="s">
        <v>255</v>
      </c>
    </row>
    <row r="3" spans="1:23" ht="22.5" x14ac:dyDescent="0.2">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5" thickTop="1" x14ac:dyDescent="0.2">
      <c r="A24" s="18"/>
      <c r="B24" s="19"/>
      <c r="C24" s="19"/>
      <c r="D24" s="19"/>
      <c r="E24" s="19"/>
      <c r="F24" s="19"/>
      <c r="G24" s="19"/>
      <c r="H24" s="19"/>
      <c r="I24" s="19"/>
      <c r="J24" s="19"/>
      <c r="K24" s="19"/>
      <c r="L24" s="19"/>
    </row>
    <row r="25" spans="1:23" x14ac:dyDescent="0.2">
      <c r="A25" s="38" t="s">
        <v>247</v>
      </c>
      <c r="B25" s="6"/>
      <c r="C25" s="6"/>
      <c r="D25" s="6"/>
      <c r="E25" s="6"/>
      <c r="F25" s="6"/>
      <c r="G25" s="6"/>
      <c r="H25" s="6"/>
      <c r="I25" s="6"/>
      <c r="J25" s="6"/>
      <c r="K25" s="1"/>
      <c r="L25" s="1"/>
    </row>
    <row r="26" spans="1:23" x14ac:dyDescent="0.2">
      <c r="A26" s="38" t="s">
        <v>260</v>
      </c>
      <c r="B26" s="6"/>
      <c r="C26" s="6"/>
      <c r="D26" s="6"/>
      <c r="E26" s="6"/>
      <c r="F26" s="6"/>
      <c r="G26" s="6"/>
      <c r="H26" s="6"/>
      <c r="I26" s="6"/>
      <c r="J26" s="6"/>
      <c r="K26" s="1"/>
      <c r="L26" s="1"/>
    </row>
    <row r="27" spans="1:23" ht="22.5" x14ac:dyDescent="0.2">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5" thickTop="1" x14ac:dyDescent="0.2">
      <c r="A48" s="18"/>
      <c r="B48" s="19"/>
      <c r="C48" s="19"/>
      <c r="D48" s="19"/>
      <c r="E48" s="19"/>
      <c r="F48" s="19"/>
      <c r="G48" s="19"/>
      <c r="H48" s="19"/>
      <c r="I48" s="19"/>
      <c r="J48" s="19"/>
      <c r="K48" s="19"/>
      <c r="L48" s="19"/>
    </row>
    <row r="49" spans="1:12" x14ac:dyDescent="0.2">
      <c r="A49" s="18"/>
      <c r="B49" s="19"/>
      <c r="C49" s="19"/>
      <c r="D49" s="19"/>
      <c r="E49" s="19"/>
      <c r="F49" s="19"/>
      <c r="G49" s="19"/>
      <c r="H49" s="19"/>
      <c r="I49" s="19"/>
      <c r="J49" s="19"/>
      <c r="K49" s="19"/>
      <c r="L49" s="19"/>
    </row>
    <row r="50" spans="1:12" x14ac:dyDescent="0.2">
      <c r="A50" s="38" t="s">
        <v>247</v>
      </c>
    </row>
    <row r="51" spans="1:12" x14ac:dyDescent="0.2">
      <c r="A51" s="24" t="s">
        <v>267</v>
      </c>
      <c r="B51" s="6"/>
      <c r="C51" s="6"/>
      <c r="D51" s="6"/>
      <c r="E51" s="6"/>
      <c r="F51" s="6"/>
      <c r="G51" s="6"/>
      <c r="H51" s="6"/>
      <c r="I51" s="6"/>
      <c r="J51" s="6"/>
      <c r="K51" s="1"/>
      <c r="L51" s="1"/>
    </row>
    <row r="52" spans="1:12" ht="22.5" x14ac:dyDescent="0.2">
      <c r="A52" s="181" t="s">
        <v>245</v>
      </c>
      <c r="B52" s="189"/>
      <c r="C52" s="166" t="s">
        <v>94</v>
      </c>
      <c r="D52" s="166" t="s">
        <v>95</v>
      </c>
      <c r="E52" s="166" t="s">
        <v>96</v>
      </c>
      <c r="F52" s="166" t="s">
        <v>97</v>
      </c>
      <c r="G52" s="166" t="s">
        <v>98</v>
      </c>
      <c r="H52" s="166" t="s">
        <v>99</v>
      </c>
      <c r="I52" s="166" t="s">
        <v>93</v>
      </c>
      <c r="J52" s="166"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38"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8" t="s">
        <v>247</v>
      </c>
    </row>
    <row r="2" spans="1:21" x14ac:dyDescent="0.2">
      <c r="A2" s="24" t="s">
        <v>254</v>
      </c>
    </row>
    <row r="3" spans="1:21" ht="22.5" x14ac:dyDescent="0.2">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8"/>
      <c r="B24" s="19"/>
      <c r="C24" s="19"/>
      <c r="D24" s="19"/>
      <c r="E24" s="19"/>
      <c r="F24" s="19"/>
      <c r="G24" s="19"/>
      <c r="H24" s="19"/>
      <c r="I24" s="19"/>
      <c r="J24" s="19"/>
      <c r="K24" s="19"/>
    </row>
    <row r="25" spans="1:21" x14ac:dyDescent="0.2">
      <c r="A25" s="38" t="s">
        <v>247</v>
      </c>
      <c r="B25" s="6"/>
      <c r="C25" s="6"/>
      <c r="D25" s="6"/>
      <c r="E25" s="6"/>
      <c r="F25" s="6"/>
      <c r="G25" s="6"/>
      <c r="H25" s="6"/>
      <c r="I25" s="6"/>
      <c r="J25" s="6"/>
      <c r="K25" s="1"/>
    </row>
    <row r="26" spans="1:21" x14ac:dyDescent="0.2">
      <c r="A26" s="38" t="s">
        <v>259</v>
      </c>
      <c r="B26" s="6"/>
      <c r="C26" s="6"/>
      <c r="D26" s="6"/>
      <c r="E26" s="6"/>
      <c r="F26" s="6"/>
      <c r="G26" s="6"/>
      <c r="H26" s="6"/>
      <c r="I26" s="6"/>
      <c r="J26" s="6"/>
      <c r="K26" s="1"/>
    </row>
    <row r="27" spans="1:21" ht="22.5" x14ac:dyDescent="0.2">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8"/>
      <c r="B48" s="19"/>
      <c r="C48" s="19"/>
      <c r="D48" s="19"/>
      <c r="E48" s="19"/>
      <c r="F48" s="19"/>
      <c r="G48" s="19"/>
      <c r="H48" s="19"/>
      <c r="I48" s="19"/>
      <c r="J48" s="19"/>
      <c r="K48" s="19"/>
    </row>
    <row r="49" spans="1:11" x14ac:dyDescent="0.2">
      <c r="A49" s="18"/>
      <c r="B49" s="19"/>
      <c r="C49" s="19"/>
      <c r="D49" s="19"/>
      <c r="E49" s="19"/>
      <c r="F49" s="19"/>
      <c r="G49" s="19"/>
      <c r="H49" s="19"/>
      <c r="I49" s="19"/>
      <c r="J49" s="19"/>
      <c r="K49" s="19"/>
    </row>
    <row r="50" spans="1:11" x14ac:dyDescent="0.2">
      <c r="A50" s="38" t="s">
        <v>247</v>
      </c>
    </row>
    <row r="51" spans="1:11" x14ac:dyDescent="0.2">
      <c r="A51" s="24" t="s">
        <v>266</v>
      </c>
      <c r="B51" s="6"/>
      <c r="C51" s="6"/>
      <c r="D51" s="6"/>
      <c r="E51" s="6"/>
      <c r="F51" s="6"/>
      <c r="G51" s="6"/>
      <c r="H51" s="6"/>
      <c r="I51" s="6"/>
      <c r="J51" s="6"/>
      <c r="K51" s="1"/>
    </row>
    <row r="52" spans="1:11" ht="22.5" x14ac:dyDescent="0.2">
      <c r="A52" s="181" t="s">
        <v>245</v>
      </c>
      <c r="B52" s="166" t="s">
        <v>121</v>
      </c>
      <c r="C52" s="166" t="s">
        <v>94</v>
      </c>
      <c r="D52" s="166" t="s">
        <v>95</v>
      </c>
      <c r="E52" s="166" t="s">
        <v>96</v>
      </c>
      <c r="F52" s="166" t="s">
        <v>97</v>
      </c>
      <c r="G52" s="166" t="s">
        <v>98</v>
      </c>
      <c r="H52" s="166" t="s">
        <v>99</v>
      </c>
      <c r="I52" s="166" t="s">
        <v>93</v>
      </c>
      <c r="J52" s="166"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1308</v>
      </c>
      <c r="D2" s="264"/>
      <c r="E2" s="264"/>
      <c r="F2" s="264"/>
      <c r="G2" s="264"/>
      <c r="H2" s="264"/>
      <c r="I2" s="264"/>
      <c r="J2" s="290"/>
      <c r="K2"/>
    </row>
    <row r="3" spans="1:27" ht="22.5" x14ac:dyDescent="0.2">
      <c r="A3" s="265" t="s">
        <v>245</v>
      </c>
      <c r="B3" s="284" t="str">
        <f>"ANB"&amp;RIGHT(C2,2)</f>
        <v>ANB16</v>
      </c>
      <c r="C3" s="267" t="str">
        <f>RIGHT(C2,2)&amp;"/Pupil Property Tax"</f>
        <v>16/Pupil Property Tax</v>
      </c>
      <c r="D3" s="267" t="str">
        <f>RIGHT(C2,2)&amp;"/Pupil Non Levy Revenue"</f>
        <v>16/Pupil Non Levy Revenue</v>
      </c>
      <c r="E3" s="267" t="str">
        <f>RIGHT(C2,2)&amp;"/Pupil County Revenue"</f>
        <v>16/Pupil County Revenue</v>
      </c>
      <c r="F3" s="267" t="str">
        <f>RIGHT(C2,2)&amp;"/Pupil State Revenue"</f>
        <v>16/Pupil State Revenue</v>
      </c>
      <c r="G3" s="267" t="str">
        <f>RIGHT(C2,2)&amp;"/Pupil Federal Revenue"</f>
        <v>16/Pupil Federal Revenue</v>
      </c>
      <c r="H3" s="267" t="str">
        <f>RIGHT(C2,2)&amp;"/Pupil Total Revenue"</f>
        <v>16/Pupil Total Revenue</v>
      </c>
      <c r="I3" s="267" t="str">
        <f>RIGHT(C2,2)&amp;"/Rev Per ANB"</f>
        <v>16/Rev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40614</v>
      </c>
      <c r="C4" s="250">
        <v>114338184.06</v>
      </c>
      <c r="D4" s="250">
        <v>22962688.66</v>
      </c>
      <c r="E4" s="250">
        <v>36606240.450000003</v>
      </c>
      <c r="F4" s="250">
        <v>181907188.88</v>
      </c>
      <c r="G4" s="250">
        <v>40075999.159999996</v>
      </c>
      <c r="H4" s="280">
        <f t="shared" ref="H4:H9" si="0">SUM(C4:G4)</f>
        <v>395890301.21000004</v>
      </c>
      <c r="I4" s="419">
        <f t="shared" ref="I4:I10" si="1">H4/B4</f>
        <v>9747.6313884374849</v>
      </c>
      <c r="J4" s="271"/>
      <c r="K4"/>
      <c r="L4" s="349"/>
      <c r="M4" s="355"/>
      <c r="N4" s="355"/>
      <c r="O4" s="355"/>
      <c r="P4" s="355"/>
      <c r="Q4" s="355"/>
      <c r="R4" s="355"/>
      <c r="S4" s="355"/>
      <c r="T4" s="355"/>
      <c r="U4" s="329"/>
      <c r="V4" s="329"/>
      <c r="W4" s="329"/>
      <c r="X4" s="329"/>
      <c r="Y4" s="329"/>
      <c r="Z4" s="329"/>
      <c r="AA4" s="290"/>
    </row>
    <row r="5" spans="1:27" ht="15" x14ac:dyDescent="0.25">
      <c r="A5" s="268" t="s">
        <v>76</v>
      </c>
      <c r="B5" s="250">
        <v>21203</v>
      </c>
      <c r="C5" s="250">
        <v>48940584.350000009</v>
      </c>
      <c r="D5" s="250">
        <v>13859942.76</v>
      </c>
      <c r="E5" s="250">
        <v>19576561.269999996</v>
      </c>
      <c r="F5" s="250">
        <v>100605515.58</v>
      </c>
      <c r="G5" s="250">
        <v>36680268.649999999</v>
      </c>
      <c r="H5" s="280">
        <f t="shared" si="0"/>
        <v>219662872.60999998</v>
      </c>
      <c r="I5" s="419">
        <f t="shared" si="1"/>
        <v>10359.990218836956</v>
      </c>
      <c r="J5" s="271"/>
      <c r="K5"/>
      <c r="L5" s="349"/>
      <c r="M5" s="355"/>
      <c r="N5" s="355"/>
      <c r="O5" s="355"/>
      <c r="P5" s="355"/>
      <c r="Q5" s="355"/>
      <c r="R5" s="355"/>
      <c r="S5" s="355"/>
      <c r="T5" s="355"/>
      <c r="U5" s="329"/>
      <c r="V5" s="329"/>
      <c r="W5" s="329"/>
      <c r="X5" s="329"/>
      <c r="Y5" s="329"/>
      <c r="Z5" s="329"/>
      <c r="AA5" s="290"/>
    </row>
    <row r="6" spans="1:27" ht="15" x14ac:dyDescent="0.25">
      <c r="A6" s="268" t="s">
        <v>77</v>
      </c>
      <c r="B6" s="250">
        <v>14952</v>
      </c>
      <c r="C6" s="250">
        <v>34662765</v>
      </c>
      <c r="D6" s="250">
        <v>13287858.900000002</v>
      </c>
      <c r="E6" s="250">
        <v>14260354.579999998</v>
      </c>
      <c r="F6" s="250">
        <v>71981219.310000002</v>
      </c>
      <c r="G6" s="250">
        <v>32206772.710000001</v>
      </c>
      <c r="H6" s="280">
        <f t="shared" si="0"/>
        <v>166398970.5</v>
      </c>
      <c r="I6" s="419">
        <f t="shared" si="1"/>
        <v>11128.877106741573</v>
      </c>
      <c r="J6" s="271"/>
      <c r="K6"/>
      <c r="L6" s="349"/>
      <c r="M6" s="355"/>
      <c r="N6" s="355"/>
      <c r="O6" s="355"/>
      <c r="P6" s="355"/>
      <c r="Q6" s="355"/>
      <c r="R6" s="355"/>
      <c r="S6" s="355"/>
      <c r="T6" s="355"/>
      <c r="U6" s="329"/>
      <c r="V6" s="329"/>
      <c r="W6" s="329"/>
      <c r="X6" s="329"/>
      <c r="Y6" s="329"/>
      <c r="Z6" s="329"/>
      <c r="AA6" s="290"/>
    </row>
    <row r="7" spans="1:27" ht="15" x14ac:dyDescent="0.25">
      <c r="A7" s="268" t="s">
        <v>78</v>
      </c>
      <c r="B7" s="250">
        <v>11202</v>
      </c>
      <c r="C7" s="250">
        <v>30313985.580000006</v>
      </c>
      <c r="D7" s="250">
        <v>11251782.98</v>
      </c>
      <c r="E7" s="250">
        <v>10036282.260000002</v>
      </c>
      <c r="F7" s="250">
        <v>53567646.169999994</v>
      </c>
      <c r="G7" s="250">
        <v>16152564.710000001</v>
      </c>
      <c r="H7" s="280">
        <f t="shared" si="0"/>
        <v>121322261.70000002</v>
      </c>
      <c r="I7" s="419">
        <f t="shared" si="1"/>
        <v>10830.410792715587</v>
      </c>
      <c r="J7" s="271"/>
      <c r="K7"/>
      <c r="L7" s="349"/>
      <c r="M7" s="355"/>
      <c r="N7" s="355"/>
      <c r="O7" s="355"/>
      <c r="P7" s="355"/>
      <c r="Q7" s="355"/>
      <c r="R7" s="355"/>
      <c r="S7" s="355"/>
      <c r="T7" s="355"/>
      <c r="U7" s="329"/>
      <c r="V7" s="329"/>
      <c r="W7" s="329"/>
      <c r="X7" s="329"/>
      <c r="Y7" s="329"/>
      <c r="Z7" s="329"/>
      <c r="AA7" s="290"/>
    </row>
    <row r="8" spans="1:27" ht="15" x14ac:dyDescent="0.25">
      <c r="A8" s="268" t="s">
        <v>79</v>
      </c>
      <c r="B8" s="250">
        <v>5029</v>
      </c>
      <c r="C8" s="250">
        <v>17498338.719999995</v>
      </c>
      <c r="D8" s="250">
        <v>7851390.5000000019</v>
      </c>
      <c r="E8" s="250">
        <v>5537270.2200000007</v>
      </c>
      <c r="F8" s="250">
        <v>25191564.959999993</v>
      </c>
      <c r="G8" s="250">
        <v>10789094.899999999</v>
      </c>
      <c r="H8" s="280">
        <f t="shared" si="0"/>
        <v>66867659.29999999</v>
      </c>
      <c r="I8" s="419">
        <f t="shared" si="1"/>
        <v>13296.412666534101</v>
      </c>
      <c r="J8" s="271"/>
      <c r="K8"/>
      <c r="L8" s="349"/>
      <c r="M8" s="355"/>
      <c r="N8" s="355"/>
      <c r="O8" s="355"/>
      <c r="P8" s="355"/>
      <c r="Q8" s="355"/>
      <c r="R8" s="355"/>
      <c r="S8" s="355"/>
      <c r="T8" s="355"/>
      <c r="U8" s="329"/>
      <c r="V8" s="329"/>
      <c r="W8" s="329"/>
      <c r="X8" s="329"/>
      <c r="Y8" s="329"/>
      <c r="Z8" s="329"/>
      <c r="AA8" s="290"/>
    </row>
    <row r="9" spans="1:27" ht="15" x14ac:dyDescent="0.25">
      <c r="A9" s="268" t="s">
        <v>80</v>
      </c>
      <c r="B9" s="270">
        <v>1578</v>
      </c>
      <c r="C9" s="270">
        <v>6080266.3399999989</v>
      </c>
      <c r="D9" s="270">
        <v>3661185.0300000003</v>
      </c>
      <c r="E9" s="270">
        <v>1885336.99</v>
      </c>
      <c r="F9" s="270">
        <v>9143802.540000001</v>
      </c>
      <c r="G9" s="270">
        <v>2840230.8499999992</v>
      </c>
      <c r="H9" s="294">
        <f t="shared" si="0"/>
        <v>23610821.749999996</v>
      </c>
      <c r="I9" s="420">
        <f t="shared" si="1"/>
        <v>14962.497940430923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19">
        <f t="shared" si="1"/>
        <v>10507.230931823469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19924</v>
      </c>
      <c r="C13" s="250">
        <v>70290176.74000001</v>
      </c>
      <c r="D13" s="250">
        <v>17986975.880000003</v>
      </c>
      <c r="E13" s="250">
        <v>21348430.809999999</v>
      </c>
      <c r="F13" s="250">
        <v>99018922.040000007</v>
      </c>
      <c r="G13" s="250">
        <v>11656156.719999999</v>
      </c>
      <c r="H13" s="280">
        <f>SUM(C13:G13)</f>
        <v>220300662.19000003</v>
      </c>
      <c r="I13" s="419">
        <f t="shared" ref="I13:I18" si="3">H13/B13</f>
        <v>11057.049899116644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7627</v>
      </c>
      <c r="C14" s="250">
        <v>26748983.079999998</v>
      </c>
      <c r="D14" s="250">
        <v>10991635.459999999</v>
      </c>
      <c r="E14" s="250">
        <v>7997876.8499999996</v>
      </c>
      <c r="F14" s="250">
        <v>37594115.619999997</v>
      </c>
      <c r="G14" s="250">
        <v>10591559.51</v>
      </c>
      <c r="H14" s="280">
        <f>SUM(C14:G14)</f>
        <v>93924170.519999996</v>
      </c>
      <c r="I14" s="419">
        <f t="shared" si="3"/>
        <v>12314.693918972072</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4350</v>
      </c>
      <c r="C15" s="250">
        <v>14958080.299999999</v>
      </c>
      <c r="D15" s="250">
        <v>5660324.6400000006</v>
      </c>
      <c r="E15" s="250">
        <v>4930787.9200000009</v>
      </c>
      <c r="F15" s="250">
        <v>24806478.340000004</v>
      </c>
      <c r="G15" s="250">
        <v>5134751</v>
      </c>
      <c r="H15" s="280">
        <f>SUM(C15:G15)</f>
        <v>55490422.200000003</v>
      </c>
      <c r="I15" s="419">
        <f t="shared" si="3"/>
        <v>12756.418896551724</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4471</v>
      </c>
      <c r="C16" s="250">
        <v>17991991.560000006</v>
      </c>
      <c r="D16" s="250">
        <v>7565013.7799999975</v>
      </c>
      <c r="E16" s="250">
        <v>6142273.4600000009</v>
      </c>
      <c r="F16" s="250">
        <v>29391999.519999996</v>
      </c>
      <c r="G16" s="250">
        <v>10697226.25</v>
      </c>
      <c r="H16" s="280">
        <f>SUM(C16:G16)</f>
        <v>71788504.569999993</v>
      </c>
      <c r="I16" s="419">
        <f t="shared" si="3"/>
        <v>16056.476083650188</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1663</v>
      </c>
      <c r="C17" s="270">
        <v>11803905.539999997</v>
      </c>
      <c r="D17" s="270">
        <v>5453278.7800000003</v>
      </c>
      <c r="E17" s="270">
        <v>3437495.3800000013</v>
      </c>
      <c r="F17" s="270">
        <v>14692307.640000001</v>
      </c>
      <c r="G17" s="270">
        <v>3460391.28</v>
      </c>
      <c r="H17" s="294">
        <f>SUM(C17:G17)</f>
        <v>38847378.620000005</v>
      </c>
      <c r="I17" s="420">
        <f t="shared" si="3"/>
        <v>23359.818773301267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19">
        <f t="shared" si="3"/>
        <v>12629.187277507559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10031</v>
      </c>
      <c r="C21" s="250">
        <v>26075717.599999998</v>
      </c>
      <c r="D21" s="250">
        <v>10603939.330000002</v>
      </c>
      <c r="E21" s="250">
        <v>9929954.5399999991</v>
      </c>
      <c r="F21" s="250">
        <v>50445223.200000003</v>
      </c>
      <c r="G21" s="250">
        <v>11370266.369999999</v>
      </c>
      <c r="H21" s="271">
        <f>SUM(C21:G21)</f>
        <v>108425101.04000001</v>
      </c>
      <c r="I21" s="419">
        <f>H21/B21</f>
        <v>10809.002197188716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7543</v>
      </c>
      <c r="C22" s="270">
        <v>34066192.780000001</v>
      </c>
      <c r="D22" s="270">
        <v>15967266.370000001</v>
      </c>
      <c r="E22" s="270">
        <v>10118770.270000001</v>
      </c>
      <c r="F22" s="270">
        <v>44720206.200000003</v>
      </c>
      <c r="G22" s="270">
        <v>11339763.780000001</v>
      </c>
      <c r="H22" s="270">
        <f>SUM(C22:G22)</f>
        <v>116212199.40000001</v>
      </c>
      <c r="I22" s="420">
        <f>H22/B22</f>
        <v>15406.628582791993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21">
        <f>H23/B23</f>
        <v>12782.366020257197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FY16</v>
      </c>
      <c r="C29" s="273"/>
      <c r="D29" s="273"/>
      <c r="E29" s="273"/>
      <c r="F29" s="273"/>
      <c r="G29" s="273"/>
      <c r="H29" s="273"/>
      <c r="I29" s="248"/>
      <c r="J29" s="290"/>
      <c r="K29"/>
    </row>
    <row r="30" spans="1:27" ht="22.5" x14ac:dyDescent="0.2">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FY16</v>
      </c>
      <c r="C57" s="251"/>
      <c r="D57" s="251"/>
      <c r="E57" s="251"/>
      <c r="F57" s="251"/>
      <c r="G57" s="251"/>
      <c r="H57" s="251"/>
      <c r="I57" s="267"/>
      <c r="J57" s="248"/>
      <c r="K57" s="290"/>
    </row>
    <row r="58" spans="1:11" ht="22.5" x14ac:dyDescent="0.2">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07"/>
      <c r="I59" s="248"/>
      <c r="J59" s="251"/>
      <c r="K59" s="290"/>
    </row>
    <row r="60" spans="1:11" x14ac:dyDescent="0.2">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07"/>
      <c r="I60" s="248"/>
      <c r="J60" s="251"/>
      <c r="K60" s="290"/>
    </row>
    <row r="61" spans="1:11" x14ac:dyDescent="0.2">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07"/>
      <c r="I61" s="248"/>
      <c r="J61" s="251"/>
      <c r="K61" s="290"/>
    </row>
    <row r="62" spans="1:11" x14ac:dyDescent="0.2">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07"/>
      <c r="I62" s="248"/>
      <c r="J62" s="251"/>
      <c r="K62" s="290"/>
    </row>
    <row r="63" spans="1:11" x14ac:dyDescent="0.2">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07"/>
      <c r="I63" s="248"/>
      <c r="J63" s="251"/>
      <c r="K63" s="290"/>
    </row>
    <row r="64" spans="1:11" x14ac:dyDescent="0.2">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07"/>
      <c r="I64" s="248"/>
      <c r="J64" s="251"/>
      <c r="K64" s="290"/>
    </row>
    <row r="65" spans="1:11" x14ac:dyDescent="0.2">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07"/>
      <c r="I68" s="248"/>
      <c r="J68" s="251"/>
      <c r="K68" s="290"/>
    </row>
    <row r="69" spans="1:11" x14ac:dyDescent="0.2">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07"/>
      <c r="I69" s="248"/>
      <c r="J69" s="251"/>
      <c r="K69" s="290"/>
    </row>
    <row r="70" spans="1:11" x14ac:dyDescent="0.2">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07"/>
      <c r="I70" s="248"/>
      <c r="J70" s="251"/>
      <c r="K70"/>
    </row>
    <row r="71" spans="1:11" x14ac:dyDescent="0.2">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07"/>
      <c r="I71" s="248"/>
      <c r="J71" s="251"/>
      <c r="K71"/>
    </row>
    <row r="72" spans="1:11" x14ac:dyDescent="0.2">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07"/>
      <c r="I72" s="248"/>
      <c r="J72" s="251"/>
      <c r="K72"/>
    </row>
    <row r="73" spans="1:11" x14ac:dyDescent="0.2">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07"/>
      <c r="I76" s="248"/>
      <c r="J76" s="251"/>
      <c r="K76"/>
    </row>
    <row r="77" spans="1:11" x14ac:dyDescent="0.2">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07"/>
      <c r="I77" s="248"/>
      <c r="J77" s="251"/>
      <c r="K77"/>
    </row>
    <row r="78" spans="1:11" x14ac:dyDescent="0.2">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0.26712081751885108</v>
      </c>
      <c r="D80" s="277">
        <f>D53/$H53</f>
        <v>8.6595457973671644E-2</v>
      </c>
      <c r="E80" s="277">
        <f>E53/$H53</f>
        <v>8.9364774207448844E-2</v>
      </c>
      <c r="F80" s="277">
        <f>F53/$H53</f>
        <v>0.43742162435070725</v>
      </c>
      <c r="G80" s="277">
        <f>G53/$H53</f>
        <v>0.11949732594932111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8" t="s">
        <v>247</v>
      </c>
    </row>
    <row r="2" spans="1:12" x14ac:dyDescent="0.2">
      <c r="A2" s="24" t="s">
        <v>253</v>
      </c>
    </row>
    <row r="4" spans="1:12" ht="22.5" x14ac:dyDescent="0.2">
      <c r="A4" s="181" t="s">
        <v>245</v>
      </c>
      <c r="B4" s="166" t="s">
        <v>101</v>
      </c>
      <c r="K4" s="188" t="s">
        <v>113</v>
      </c>
      <c r="L4" s="166"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8"/>
      <c r="B25" s="19"/>
      <c r="C25" s="19"/>
      <c r="D25" s="19"/>
      <c r="E25" s="19"/>
      <c r="F25" s="19"/>
      <c r="G25" s="19"/>
      <c r="H25" s="19"/>
      <c r="I25" s="19"/>
      <c r="J25" s="19"/>
      <c r="K25" s="19"/>
    </row>
    <row r="26" spans="1:12" x14ac:dyDescent="0.2">
      <c r="A26" s="38" t="s">
        <v>247</v>
      </c>
      <c r="B26" s="6"/>
      <c r="C26" s="6"/>
      <c r="D26" s="6"/>
      <c r="E26" s="6"/>
      <c r="F26" s="6"/>
      <c r="G26" s="6"/>
      <c r="H26" s="6"/>
      <c r="I26" s="6"/>
      <c r="J26" s="6"/>
      <c r="K26" s="1"/>
    </row>
    <row r="27" spans="1:12" x14ac:dyDescent="0.2">
      <c r="A27" s="38" t="s">
        <v>258</v>
      </c>
      <c r="B27" s="6"/>
      <c r="C27" s="6"/>
      <c r="D27" s="6"/>
      <c r="E27" s="6"/>
      <c r="F27" s="6"/>
      <c r="G27" s="6"/>
      <c r="H27" s="6"/>
      <c r="I27" s="6"/>
      <c r="J27" s="6"/>
      <c r="K27" s="1"/>
    </row>
    <row r="28" spans="1:12" ht="22.5" x14ac:dyDescent="0.2">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8"/>
      <c r="B49" s="19"/>
      <c r="C49" s="19"/>
      <c r="D49" s="19"/>
      <c r="E49" s="19"/>
      <c r="F49" s="19"/>
      <c r="G49" s="19"/>
      <c r="H49" s="19"/>
      <c r="I49" s="19"/>
      <c r="J49" s="19"/>
      <c r="K49" s="19"/>
    </row>
    <row r="50" spans="1:11" x14ac:dyDescent="0.2">
      <c r="A50" s="38" t="s">
        <v>247</v>
      </c>
      <c r="B50" s="19"/>
      <c r="C50" s="19"/>
      <c r="D50" s="19"/>
      <c r="E50" s="19"/>
      <c r="F50" s="19"/>
      <c r="G50" s="19"/>
      <c r="H50" s="19"/>
      <c r="I50" s="19"/>
      <c r="J50" s="19"/>
      <c r="K50" s="19"/>
    </row>
    <row r="51" spans="1:11" x14ac:dyDescent="0.2">
      <c r="A51" s="24" t="s">
        <v>265</v>
      </c>
      <c r="B51" s="6"/>
      <c r="C51" s="6"/>
      <c r="D51" s="6"/>
      <c r="E51" s="6"/>
      <c r="F51" s="6"/>
      <c r="G51" s="6"/>
      <c r="H51" s="6"/>
      <c r="I51" s="6"/>
      <c r="J51" s="6"/>
      <c r="K51" s="1"/>
    </row>
    <row r="52" spans="1:11" ht="22.5" x14ac:dyDescent="0.2">
      <c r="A52" s="181" t="s">
        <v>245</v>
      </c>
      <c r="B52" s="189"/>
      <c r="C52" s="166" t="s">
        <v>94</v>
      </c>
      <c r="D52" s="166" t="s">
        <v>95</v>
      </c>
      <c r="E52" s="166" t="s">
        <v>96</v>
      </c>
      <c r="F52" s="166" t="s">
        <v>97</v>
      </c>
      <c r="G52" s="166" t="s">
        <v>98</v>
      </c>
      <c r="H52" s="166" t="s">
        <v>99</v>
      </c>
      <c r="I52" s="166" t="s">
        <v>93</v>
      </c>
      <c r="J52" s="166"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8" t="s">
        <v>247</v>
      </c>
    </row>
    <row r="2" spans="1:12" x14ac:dyDescent="0.2">
      <c r="A2" s="24" t="s">
        <v>348</v>
      </c>
    </row>
    <row r="3" spans="1:12" ht="22.5" x14ac:dyDescent="0.2">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346</v>
      </c>
      <c r="B26" s="6"/>
      <c r="C26" s="6"/>
      <c r="D26" s="6"/>
      <c r="E26" s="6"/>
      <c r="F26" s="6"/>
      <c r="G26" s="6"/>
      <c r="H26" s="6"/>
      <c r="I26" s="6"/>
      <c r="J26" s="6"/>
      <c r="K26" s="6"/>
    </row>
    <row r="27" spans="1:12" ht="33.75" x14ac:dyDescent="0.2">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359</v>
      </c>
      <c r="B50" s="6"/>
      <c r="C50" s="6"/>
      <c r="D50" s="6"/>
      <c r="E50" s="6"/>
      <c r="F50" s="6"/>
      <c r="G50" s="6"/>
      <c r="H50" s="6"/>
      <c r="I50" s="6"/>
      <c r="J50" s="6"/>
      <c r="K50" s="6"/>
    </row>
    <row r="51" spans="1:11" ht="33.75" x14ac:dyDescent="0.2">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8" t="s">
        <v>247</v>
      </c>
    </row>
    <row r="2" spans="1:12" x14ac:dyDescent="0.2">
      <c r="A2" s="24" t="s">
        <v>333</v>
      </c>
    </row>
    <row r="3" spans="1:12" ht="22.5" x14ac:dyDescent="0.2">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331</v>
      </c>
      <c r="B26" s="6"/>
      <c r="C26" s="6"/>
      <c r="D26" s="6"/>
      <c r="E26" s="6"/>
      <c r="F26" s="6"/>
      <c r="G26" s="6"/>
      <c r="H26" s="6"/>
      <c r="I26" s="6"/>
      <c r="J26" s="6"/>
      <c r="K26" s="6"/>
    </row>
    <row r="27" spans="1:12" ht="33.75" x14ac:dyDescent="0.2">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436</v>
      </c>
      <c r="B50" s="6"/>
      <c r="C50" s="6"/>
      <c r="D50" s="6"/>
      <c r="E50" s="6"/>
      <c r="F50" s="6"/>
      <c r="G50" s="6"/>
      <c r="H50" s="6"/>
      <c r="I50" s="6"/>
      <c r="J50" s="6"/>
      <c r="K50" s="6"/>
    </row>
    <row r="51" spans="1:11" ht="33.75" x14ac:dyDescent="0.2">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8" t="s">
        <v>247</v>
      </c>
    </row>
    <row r="2" spans="1:12" x14ac:dyDescent="0.2">
      <c r="A2" s="24" t="s">
        <v>317</v>
      </c>
    </row>
    <row r="3" spans="1:12" ht="22.5" x14ac:dyDescent="0.2">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19"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315</v>
      </c>
      <c r="B26" s="6"/>
      <c r="C26" s="6"/>
      <c r="D26" s="6"/>
      <c r="E26" s="6"/>
      <c r="F26" s="6"/>
      <c r="G26" s="6"/>
      <c r="H26" s="6"/>
      <c r="I26" s="6"/>
      <c r="J26" s="6"/>
      <c r="K26" s="6"/>
    </row>
    <row r="27" spans="1:12" ht="33.75" x14ac:dyDescent="0.2">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318</v>
      </c>
      <c r="B50" s="6"/>
      <c r="C50" s="6"/>
      <c r="D50" s="6"/>
      <c r="E50" s="6"/>
      <c r="F50" s="6"/>
      <c r="G50" s="6"/>
      <c r="H50" s="6"/>
      <c r="I50" s="6"/>
      <c r="J50" s="6"/>
      <c r="K50" s="6"/>
    </row>
    <row r="51" spans="1:11" ht="33.75" x14ac:dyDescent="0.2">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19"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000"/>
  </sheetPr>
  <dimension ref="A1:Q74"/>
  <sheetViews>
    <sheetView topLeftCell="A22" zoomScaleNormal="100" workbookViewId="0">
      <selection activeCell="H49" sqref="H4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1347</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ANB19</v>
      </c>
      <c r="C3" s="296" t="str">
        <f>RIGHT(C1,2)&amp;"/Pupil Salaries &amp; Benefits"</f>
        <v>19/Pupil Salaries &amp; Benefits</v>
      </c>
      <c r="D3" s="296" t="str">
        <f>RIGHT(C1,2)&amp;"/Pupil Purchased Services"</f>
        <v>19/Pupil Purchased Services</v>
      </c>
      <c r="E3" s="296" t="str">
        <f>RIGHT(C1,2)&amp;"/Pupil Supplies"</f>
        <v>19/Pupil Supplies</v>
      </c>
      <c r="F3" s="296" t="str">
        <f>RIGHT(C1,2)&amp;"/Pupil Capital Outlay"</f>
        <v>19/Pupil Capital Outlay</v>
      </c>
      <c r="G3" s="296" t="str">
        <f>RIGHT(C1,2)&amp;"/Pupil Other"</f>
        <v>19/Pupil Other</v>
      </c>
      <c r="H3" s="296" t="str">
        <f>RIGHT(C1,2)&amp;"/Pupil Total Expenditures"</f>
        <v>19/Pupil Total Expenditures</v>
      </c>
      <c r="I3" s="251"/>
      <c r="K3" s="358"/>
      <c r="L3" s="358"/>
      <c r="M3" s="358"/>
      <c r="N3" s="358"/>
      <c r="O3" s="358"/>
      <c r="P3" s="358"/>
      <c r="Q3" s="358"/>
    </row>
    <row r="4" spans="1:17" ht="15" x14ac:dyDescent="0.25">
      <c r="A4" s="248" t="s">
        <v>102</v>
      </c>
      <c r="B4" s="250">
        <v>41234</v>
      </c>
      <c r="C4" s="250">
        <v>333935335.10000002</v>
      </c>
      <c r="D4" s="250">
        <v>48917461.619999997</v>
      </c>
      <c r="E4" s="250">
        <v>23756357.109999999</v>
      </c>
      <c r="F4" s="250">
        <v>5317333.99</v>
      </c>
      <c r="G4" s="250">
        <v>34130480.300000004</v>
      </c>
      <c r="H4" s="250">
        <f t="shared" ref="H4:H9" si="0">SUM(C4:G4)</f>
        <v>446056968.12000006</v>
      </c>
      <c r="I4" s="251"/>
      <c r="K4" s="378"/>
      <c r="L4" s="379"/>
      <c r="M4" s="379"/>
      <c r="N4" s="379"/>
      <c r="O4" s="379"/>
      <c r="P4" s="379"/>
      <c r="Q4" s="379"/>
    </row>
    <row r="5" spans="1:17" ht="15" x14ac:dyDescent="0.25">
      <c r="A5" s="268" t="s">
        <v>76</v>
      </c>
      <c r="B5" s="250">
        <v>18111</v>
      </c>
      <c r="C5" s="250">
        <v>154959778.12999997</v>
      </c>
      <c r="D5" s="250">
        <v>22751313.48</v>
      </c>
      <c r="E5" s="250">
        <v>14460255.069999997</v>
      </c>
      <c r="F5" s="250">
        <v>6666467.4700000007</v>
      </c>
      <c r="G5" s="250">
        <v>10660563.979999999</v>
      </c>
      <c r="H5" s="250">
        <f t="shared" si="0"/>
        <v>209498378.12999994</v>
      </c>
      <c r="I5" s="251"/>
      <c r="K5" s="378"/>
      <c r="L5" s="379"/>
      <c r="M5" s="379"/>
      <c r="N5" s="379"/>
      <c r="O5" s="379"/>
      <c r="P5" s="379"/>
      <c r="Q5" s="379"/>
    </row>
    <row r="6" spans="1:17" ht="15" x14ac:dyDescent="0.25">
      <c r="A6" s="268" t="s">
        <v>77</v>
      </c>
      <c r="B6" s="250">
        <v>15624</v>
      </c>
      <c r="C6" s="250">
        <v>131532680.10000002</v>
      </c>
      <c r="D6" s="250">
        <v>18673327.539999999</v>
      </c>
      <c r="E6" s="250">
        <v>14149777.470000001</v>
      </c>
      <c r="F6" s="250">
        <v>4122389.5600000005</v>
      </c>
      <c r="G6" s="250">
        <v>8003467.9899999984</v>
      </c>
      <c r="H6" s="250">
        <f t="shared" si="0"/>
        <v>176481642.66000003</v>
      </c>
      <c r="I6" s="251"/>
      <c r="K6" s="378"/>
      <c r="L6" s="379"/>
      <c r="M6" s="379"/>
      <c r="N6" s="379"/>
      <c r="O6" s="379"/>
      <c r="P6" s="379"/>
      <c r="Q6" s="379"/>
    </row>
    <row r="7" spans="1:17" ht="15" x14ac:dyDescent="0.25">
      <c r="A7" s="268" t="s">
        <v>78</v>
      </c>
      <c r="B7" s="250">
        <v>12187</v>
      </c>
      <c r="C7" s="250">
        <v>98537641.549999967</v>
      </c>
      <c r="D7" s="250">
        <v>18680984.120000001</v>
      </c>
      <c r="E7" s="250">
        <v>13245004.439999998</v>
      </c>
      <c r="F7" s="250">
        <v>3972781.0299999984</v>
      </c>
      <c r="G7" s="250">
        <v>5671674.1699999999</v>
      </c>
      <c r="H7" s="250">
        <f t="shared" si="0"/>
        <v>140108085.30999994</v>
      </c>
      <c r="I7" s="251"/>
      <c r="K7" s="378"/>
      <c r="L7" s="379"/>
      <c r="M7" s="379"/>
      <c r="N7" s="379"/>
      <c r="O7" s="379"/>
      <c r="P7" s="379"/>
      <c r="Q7" s="379"/>
    </row>
    <row r="8" spans="1:17" ht="15" x14ac:dyDescent="0.25">
      <c r="A8" s="268" t="s">
        <v>79</v>
      </c>
      <c r="B8" s="250">
        <v>5057</v>
      </c>
      <c r="C8" s="250">
        <v>50570278.529999986</v>
      </c>
      <c r="D8" s="250">
        <v>11188800.550000001</v>
      </c>
      <c r="E8" s="250">
        <v>7418208.5399999982</v>
      </c>
      <c r="F8" s="250">
        <v>3953835.6999999997</v>
      </c>
      <c r="G8" s="250">
        <v>1242457.8400000001</v>
      </c>
      <c r="H8" s="250">
        <f t="shared" si="0"/>
        <v>74373581.159999982</v>
      </c>
      <c r="I8" s="251"/>
      <c r="K8" s="378"/>
      <c r="L8" s="379"/>
      <c r="M8" s="379"/>
      <c r="N8" s="379"/>
      <c r="O8" s="379"/>
      <c r="P8" s="379"/>
      <c r="Q8" s="379"/>
    </row>
    <row r="9" spans="1:17" ht="15" x14ac:dyDescent="0.25">
      <c r="A9" s="268" t="s">
        <v>80</v>
      </c>
      <c r="B9" s="270">
        <v>1434</v>
      </c>
      <c r="C9" s="270">
        <v>14082278.699999999</v>
      </c>
      <c r="D9" s="270">
        <v>3876142.6800000011</v>
      </c>
      <c r="E9" s="270">
        <v>2938568.7</v>
      </c>
      <c r="F9" s="270">
        <v>828114.46999999986</v>
      </c>
      <c r="G9" s="270">
        <v>51669.039999999994</v>
      </c>
      <c r="H9" s="270">
        <f t="shared" si="0"/>
        <v>21776773.589999996</v>
      </c>
      <c r="I9" s="251"/>
      <c r="K9" s="378"/>
      <c r="L9" s="379"/>
      <c r="M9" s="379"/>
      <c r="N9" s="379"/>
      <c r="O9" s="379"/>
      <c r="P9" s="379"/>
      <c r="Q9" s="379"/>
    </row>
    <row r="10" spans="1:17" x14ac:dyDescent="0.2">
      <c r="A10" s="268" t="s">
        <v>103</v>
      </c>
      <c r="B10" s="271">
        <f t="shared" ref="B10:H10" si="1">SUM(B4:B9)</f>
        <v>93647</v>
      </c>
      <c r="C10" s="271">
        <f t="shared" si="1"/>
        <v>783617992.11000001</v>
      </c>
      <c r="D10" s="271">
        <f t="shared" si="1"/>
        <v>124088029.98999999</v>
      </c>
      <c r="E10" s="271">
        <f t="shared" si="1"/>
        <v>75968171.329999983</v>
      </c>
      <c r="F10" s="271">
        <f t="shared" si="1"/>
        <v>24860922.219999999</v>
      </c>
      <c r="G10" s="271">
        <f t="shared" si="1"/>
        <v>59760313.32</v>
      </c>
      <c r="H10" s="250">
        <f t="shared" si="1"/>
        <v>1068295428.97</v>
      </c>
      <c r="I10" s="251"/>
    </row>
    <row r="11" spans="1:17" x14ac:dyDescent="0.2">
      <c r="A11" s="268"/>
      <c r="B11" s="240"/>
      <c r="C11" s="271"/>
      <c r="D11" s="271"/>
      <c r="E11" s="271"/>
      <c r="F11" s="271"/>
      <c r="G11" s="271"/>
      <c r="H11" s="250"/>
      <c r="I11" s="251"/>
    </row>
    <row r="12" spans="1:17" ht="15" x14ac:dyDescent="0.25">
      <c r="A12" s="268" t="s">
        <v>81</v>
      </c>
      <c r="B12" s="250">
        <v>20388</v>
      </c>
      <c r="C12" s="250">
        <v>170205233.31999999</v>
      </c>
      <c r="D12" s="250">
        <v>34801891.140000001</v>
      </c>
      <c r="E12" s="250">
        <v>13614507.089999996</v>
      </c>
      <c r="F12" s="250">
        <v>4097030.5</v>
      </c>
      <c r="G12" s="250">
        <v>26957577.550000001</v>
      </c>
      <c r="H12" s="250">
        <f>SUM(C12:G12)</f>
        <v>249676239.59999999</v>
      </c>
      <c r="I12" s="251"/>
      <c r="K12" s="378"/>
      <c r="L12" s="379"/>
      <c r="M12" s="379"/>
      <c r="N12" s="379"/>
      <c r="O12" s="379"/>
      <c r="P12" s="379"/>
      <c r="Q12" s="379"/>
    </row>
    <row r="13" spans="1:17" ht="15" x14ac:dyDescent="0.25">
      <c r="A13" s="268" t="s">
        <v>82</v>
      </c>
      <c r="B13" s="250">
        <v>7161</v>
      </c>
      <c r="C13" s="250">
        <v>66902457.640000001</v>
      </c>
      <c r="D13" s="250">
        <v>8859903.4700000007</v>
      </c>
      <c r="E13" s="250">
        <v>7160717.4299999997</v>
      </c>
      <c r="F13" s="250">
        <v>2759578.8900000006</v>
      </c>
      <c r="G13" s="250">
        <v>5823983.6100000003</v>
      </c>
      <c r="H13" s="250">
        <f>SUM(C13:G13)</f>
        <v>91506641.039999992</v>
      </c>
      <c r="I13" s="251"/>
      <c r="K13" s="378"/>
      <c r="L13" s="379"/>
      <c r="M13" s="379"/>
      <c r="N13" s="379"/>
      <c r="O13" s="379"/>
      <c r="P13" s="379"/>
      <c r="Q13" s="379"/>
    </row>
    <row r="14" spans="1:17" ht="15" x14ac:dyDescent="0.25">
      <c r="A14" s="268" t="s">
        <v>83</v>
      </c>
      <c r="B14" s="250">
        <v>4666</v>
      </c>
      <c r="C14" s="250">
        <v>42559475.600000001</v>
      </c>
      <c r="D14" s="250">
        <v>7395035.9199999999</v>
      </c>
      <c r="E14" s="250">
        <v>6453917.6100000013</v>
      </c>
      <c r="F14" s="250">
        <v>4574777.37</v>
      </c>
      <c r="G14" s="250">
        <v>3414364.55</v>
      </c>
      <c r="H14" s="250">
        <f>SUM(C14:G14)</f>
        <v>64397571.049999997</v>
      </c>
      <c r="I14" s="251"/>
      <c r="K14" s="378"/>
      <c r="L14" s="379"/>
      <c r="M14" s="379"/>
      <c r="N14" s="379"/>
      <c r="O14" s="379"/>
      <c r="P14" s="379"/>
      <c r="Q14" s="379"/>
    </row>
    <row r="15" spans="1:17" ht="15" x14ac:dyDescent="0.25">
      <c r="A15" s="268" t="s">
        <v>84</v>
      </c>
      <c r="B15" s="250">
        <v>4303</v>
      </c>
      <c r="C15" s="250">
        <v>50447475.079999998</v>
      </c>
      <c r="D15" s="250">
        <v>10613882.9</v>
      </c>
      <c r="E15" s="250">
        <v>7503908.4899999984</v>
      </c>
      <c r="F15" s="250">
        <v>4077352.2</v>
      </c>
      <c r="G15" s="250">
        <v>3245613.52</v>
      </c>
      <c r="H15" s="250">
        <f>SUM(C15:G15)</f>
        <v>75888232.189999998</v>
      </c>
      <c r="I15" s="251"/>
      <c r="K15" s="378"/>
      <c r="L15" s="379"/>
      <c r="M15" s="379"/>
      <c r="N15" s="379"/>
      <c r="O15" s="379"/>
      <c r="P15" s="379"/>
      <c r="Q15" s="379"/>
    </row>
    <row r="16" spans="1:17" ht="15" x14ac:dyDescent="0.25">
      <c r="A16" s="268" t="s">
        <v>85</v>
      </c>
      <c r="B16" s="270">
        <v>1583</v>
      </c>
      <c r="C16" s="270">
        <v>24484012.279999994</v>
      </c>
      <c r="D16" s="270">
        <v>7079643.4399999995</v>
      </c>
      <c r="E16" s="270">
        <v>4592101.5000000019</v>
      </c>
      <c r="F16" s="270">
        <v>3916152.3899999997</v>
      </c>
      <c r="G16" s="270">
        <v>683215.49</v>
      </c>
      <c r="H16" s="270">
        <f>SUM(C16:G16)</f>
        <v>40755125.099999994</v>
      </c>
      <c r="I16" s="251"/>
      <c r="K16" s="378"/>
      <c r="L16" s="379"/>
      <c r="M16" s="379"/>
      <c r="N16" s="379"/>
      <c r="O16" s="379"/>
      <c r="P16" s="379"/>
      <c r="Q16" s="379"/>
    </row>
    <row r="17" spans="1:17" x14ac:dyDescent="0.2">
      <c r="A17" s="268" t="s">
        <v>104</v>
      </c>
      <c r="B17" s="271">
        <f t="shared" ref="B17:H17" si="2">SUM(B12:B16)</f>
        <v>38101</v>
      </c>
      <c r="C17" s="271">
        <f t="shared" si="2"/>
        <v>354598653.91999996</v>
      </c>
      <c r="D17" s="271">
        <f t="shared" si="2"/>
        <v>68750356.870000005</v>
      </c>
      <c r="E17" s="271">
        <f t="shared" si="2"/>
        <v>39325152.11999999</v>
      </c>
      <c r="F17" s="271">
        <f t="shared" si="2"/>
        <v>19424891.350000001</v>
      </c>
      <c r="G17" s="271">
        <f t="shared" si="2"/>
        <v>40124754.720000006</v>
      </c>
      <c r="H17" s="271">
        <f t="shared" si="2"/>
        <v>522223808.98000002</v>
      </c>
      <c r="I17" s="251"/>
    </row>
    <row r="18" spans="1:17" x14ac:dyDescent="0.2">
      <c r="A18" s="268"/>
      <c r="B18" s="240"/>
      <c r="C18" s="271"/>
      <c r="D18" s="271"/>
      <c r="E18" s="271"/>
      <c r="F18" s="271"/>
      <c r="G18" s="271"/>
      <c r="H18" s="250"/>
      <c r="I18" s="251"/>
    </row>
    <row r="19" spans="1:17" ht="15" x14ac:dyDescent="0.25">
      <c r="A19" s="268" t="s">
        <v>86</v>
      </c>
      <c r="B19" s="250">
        <v>13277</v>
      </c>
      <c r="C19" s="250">
        <v>105149319.96999998</v>
      </c>
      <c r="D19" s="250">
        <v>19425065.43</v>
      </c>
      <c r="E19" s="250">
        <v>10868596.74</v>
      </c>
      <c r="F19" s="250">
        <v>3530784.86</v>
      </c>
      <c r="G19" s="250">
        <v>12776192.100000001</v>
      </c>
      <c r="H19" s="250">
        <f>SUM(C19:G19)</f>
        <v>151749959.09999999</v>
      </c>
      <c r="I19" s="251"/>
      <c r="K19" s="378"/>
      <c r="L19" s="379"/>
      <c r="M19" s="379"/>
      <c r="N19" s="379"/>
      <c r="O19" s="379"/>
      <c r="P19" s="379"/>
      <c r="Q19" s="379"/>
    </row>
    <row r="20" spans="1:17" ht="15" x14ac:dyDescent="0.25">
      <c r="A20" s="268" t="s">
        <v>87</v>
      </c>
      <c r="B20" s="270">
        <v>7603</v>
      </c>
      <c r="C20" s="270">
        <v>87356516.369999975</v>
      </c>
      <c r="D20" s="270">
        <v>16021266.420000006</v>
      </c>
      <c r="E20" s="270">
        <v>14510257.91</v>
      </c>
      <c r="F20" s="270">
        <v>4928584.21</v>
      </c>
      <c r="G20" s="270">
        <v>4171056.4100000006</v>
      </c>
      <c r="H20" s="270">
        <f>SUM(C20:G20)</f>
        <v>126987681.31999996</v>
      </c>
      <c r="I20" s="251"/>
      <c r="K20" s="378"/>
      <c r="L20" s="379"/>
      <c r="M20" s="379"/>
      <c r="N20" s="379"/>
      <c r="O20" s="379"/>
      <c r="P20" s="379"/>
      <c r="Q20" s="379"/>
    </row>
    <row r="21" spans="1:17" ht="15" x14ac:dyDescent="0.25">
      <c r="A21" s="268" t="s">
        <v>105</v>
      </c>
      <c r="B21" s="271">
        <f t="shared" ref="B21:H21" si="3">SUM(B19:B20)</f>
        <v>20880</v>
      </c>
      <c r="C21" s="271">
        <f t="shared" si="3"/>
        <v>192505836.33999997</v>
      </c>
      <c r="D21" s="271">
        <f t="shared" si="3"/>
        <v>35446331.850000009</v>
      </c>
      <c r="E21" s="271">
        <f t="shared" si="3"/>
        <v>25378854.649999999</v>
      </c>
      <c r="F21" s="271">
        <f t="shared" si="3"/>
        <v>8459369.0700000003</v>
      </c>
      <c r="G21" s="271">
        <f t="shared" si="3"/>
        <v>16947248.510000002</v>
      </c>
      <c r="H21" s="271">
        <f t="shared" si="3"/>
        <v>278737640.41999996</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152628</v>
      </c>
      <c r="C23" s="272">
        <f t="shared" si="4"/>
        <v>1330722482.3699999</v>
      </c>
      <c r="D23" s="272">
        <f t="shared" si="4"/>
        <v>228284718.71000001</v>
      </c>
      <c r="E23" s="272">
        <f t="shared" si="4"/>
        <v>140672178.09999996</v>
      </c>
      <c r="F23" s="272">
        <f t="shared" si="4"/>
        <v>52745182.640000001</v>
      </c>
      <c r="G23" s="272">
        <f t="shared" si="4"/>
        <v>116832316.55000001</v>
      </c>
      <c r="H23" s="272">
        <f t="shared" si="4"/>
        <v>1869256878.3699999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FY2019</v>
      </c>
      <c r="C26" s="264"/>
      <c r="D26" s="264"/>
      <c r="E26" s="264"/>
      <c r="F26" s="264"/>
      <c r="G26" s="264"/>
      <c r="H26" s="264"/>
    </row>
    <row r="27" spans="1:17" ht="33.75" x14ac:dyDescent="0.2">
      <c r="A27" s="286" t="s">
        <v>245</v>
      </c>
      <c r="B27" s="296" t="str">
        <f t="shared" ref="B27:H34" si="5">B3</f>
        <v>ANB19</v>
      </c>
      <c r="C27" s="296" t="str">
        <f t="shared" si="5"/>
        <v>19/Pupil Salaries &amp; Benefits</v>
      </c>
      <c r="D27" s="296" t="str">
        <f t="shared" si="5"/>
        <v>19/Pupil Purchased Services</v>
      </c>
      <c r="E27" s="296" t="str">
        <f t="shared" si="5"/>
        <v>19/Pupil Supplies</v>
      </c>
      <c r="F27" s="296" t="str">
        <f t="shared" si="5"/>
        <v>19/Pupil Capital Outlay</v>
      </c>
      <c r="G27" s="296" t="str">
        <f t="shared" si="5"/>
        <v>19/Pupil Other</v>
      </c>
      <c r="H27" s="296" t="str">
        <f t="shared" si="5"/>
        <v>19/Pupil Total Expenditures</v>
      </c>
    </row>
    <row r="28" spans="1:17" x14ac:dyDescent="0.2">
      <c r="A28" s="268" t="s">
        <v>102</v>
      </c>
      <c r="B28" s="250">
        <f t="shared" si="5"/>
        <v>41234</v>
      </c>
      <c r="C28" s="248">
        <f t="shared" ref="C28:H34" si="6">C4/$B28</f>
        <v>8098.5433161953733</v>
      </c>
      <c r="D28" s="248">
        <f t="shared" si="6"/>
        <v>1186.3380128049666</v>
      </c>
      <c r="E28" s="248">
        <f t="shared" si="6"/>
        <v>576.13515812193816</v>
      </c>
      <c r="F28" s="248">
        <f t="shared" si="6"/>
        <v>128.95508536644516</v>
      </c>
      <c r="G28" s="248">
        <f t="shared" si="6"/>
        <v>827.72664063636819</v>
      </c>
      <c r="H28" s="248">
        <f t="shared" si="6"/>
        <v>10817.698213125093</v>
      </c>
    </row>
    <row r="29" spans="1:17" x14ac:dyDescent="0.2">
      <c r="A29" s="268" t="s">
        <v>76</v>
      </c>
      <c r="B29" s="250">
        <f t="shared" si="5"/>
        <v>18111</v>
      </c>
      <c r="C29" s="248">
        <f t="shared" si="6"/>
        <v>8556.1138606371806</v>
      </c>
      <c r="D29" s="248">
        <f t="shared" si="6"/>
        <v>1256.2151996024515</v>
      </c>
      <c r="E29" s="248">
        <f t="shared" si="6"/>
        <v>798.4238899011649</v>
      </c>
      <c r="F29" s="248">
        <f t="shared" si="6"/>
        <v>368.08941913754074</v>
      </c>
      <c r="G29" s="248">
        <f t="shared" si="6"/>
        <v>588.6237082436088</v>
      </c>
      <c r="H29" s="248">
        <f t="shared" si="6"/>
        <v>11567.466077521944</v>
      </c>
    </row>
    <row r="30" spans="1:17" x14ac:dyDescent="0.2">
      <c r="A30" s="268" t="s">
        <v>77</v>
      </c>
      <c r="B30" s="250">
        <f t="shared" si="5"/>
        <v>15624</v>
      </c>
      <c r="C30" s="248">
        <f t="shared" si="6"/>
        <v>8418.630318740401</v>
      </c>
      <c r="D30" s="248">
        <f t="shared" si="6"/>
        <v>1195.169453405018</v>
      </c>
      <c r="E30" s="248">
        <f t="shared" si="6"/>
        <v>905.64371927803381</v>
      </c>
      <c r="F30" s="248">
        <f t="shared" si="6"/>
        <v>263.84981822836664</v>
      </c>
      <c r="G30" s="248">
        <f t="shared" si="6"/>
        <v>512.25473566308233</v>
      </c>
      <c r="H30" s="248">
        <f t="shared" si="6"/>
        <v>11295.548045314901</v>
      </c>
    </row>
    <row r="31" spans="1:17" x14ac:dyDescent="0.2">
      <c r="A31" s="268" t="s">
        <v>78</v>
      </c>
      <c r="B31" s="250">
        <f t="shared" si="5"/>
        <v>12187</v>
      </c>
      <c r="C31" s="248">
        <f t="shared" si="6"/>
        <v>8085.4715311397367</v>
      </c>
      <c r="D31" s="248">
        <f t="shared" si="6"/>
        <v>1532.8615836547142</v>
      </c>
      <c r="E31" s="248">
        <f t="shared" si="6"/>
        <v>1086.8141823254286</v>
      </c>
      <c r="F31" s="248">
        <f t="shared" si="6"/>
        <v>325.9851505702797</v>
      </c>
      <c r="G31" s="248">
        <f t="shared" si="6"/>
        <v>465.38722983507017</v>
      </c>
      <c r="H31" s="248">
        <f t="shared" si="6"/>
        <v>11496.519677525228</v>
      </c>
    </row>
    <row r="32" spans="1:17" x14ac:dyDescent="0.2">
      <c r="A32" s="268" t="s">
        <v>79</v>
      </c>
      <c r="B32" s="250">
        <f t="shared" si="5"/>
        <v>5057</v>
      </c>
      <c r="C32" s="248">
        <f t="shared" si="6"/>
        <v>10000.055078109548</v>
      </c>
      <c r="D32" s="248">
        <f t="shared" si="6"/>
        <v>2212.5371860787031</v>
      </c>
      <c r="E32" s="248">
        <f t="shared" si="6"/>
        <v>1466.9188333003754</v>
      </c>
      <c r="F32" s="248">
        <f t="shared" si="6"/>
        <v>781.85400435040538</v>
      </c>
      <c r="G32" s="248">
        <f t="shared" si="6"/>
        <v>245.69069408740361</v>
      </c>
      <c r="H32" s="248">
        <f t="shared" si="6"/>
        <v>14707.055795926435</v>
      </c>
    </row>
    <row r="33" spans="1:8" x14ac:dyDescent="0.2">
      <c r="A33" s="268" t="s">
        <v>80</v>
      </c>
      <c r="B33" s="270">
        <f t="shared" si="5"/>
        <v>1434</v>
      </c>
      <c r="C33" s="252">
        <f t="shared" si="6"/>
        <v>9820.2780334728031</v>
      </c>
      <c r="D33" s="252">
        <f t="shared" si="6"/>
        <v>2703.0283682008376</v>
      </c>
      <c r="E33" s="252">
        <f t="shared" si="6"/>
        <v>2049.2110878661088</v>
      </c>
      <c r="F33" s="252">
        <f t="shared" si="6"/>
        <v>577.48568340306826</v>
      </c>
      <c r="G33" s="252">
        <f t="shared" si="6"/>
        <v>36.031408647140857</v>
      </c>
      <c r="H33" s="252">
        <f t="shared" si="6"/>
        <v>15186.034581589956</v>
      </c>
    </row>
    <row r="34" spans="1:8" x14ac:dyDescent="0.2">
      <c r="A34" s="268" t="s">
        <v>103</v>
      </c>
      <c r="B34" s="250">
        <f t="shared" si="5"/>
        <v>93647</v>
      </c>
      <c r="C34" s="248">
        <f t="shared" si="6"/>
        <v>8367.7853226478164</v>
      </c>
      <c r="D34" s="248">
        <f t="shared" si="6"/>
        <v>1325.0614540775464</v>
      </c>
      <c r="E34" s="248">
        <f t="shared" si="6"/>
        <v>811.21841949021302</v>
      </c>
      <c r="F34" s="248">
        <f t="shared" si="6"/>
        <v>265.47483870278813</v>
      </c>
      <c r="G34" s="248">
        <f t="shared" si="6"/>
        <v>638.14445011586065</v>
      </c>
      <c r="H34" s="248">
        <f t="shared" si="6"/>
        <v>11407.684485034224</v>
      </c>
    </row>
    <row r="35" spans="1:8" x14ac:dyDescent="0.2">
      <c r="A35" s="268"/>
      <c r="B35" s="250"/>
      <c r="C35" s="248"/>
      <c r="D35" s="248"/>
      <c r="E35" s="248"/>
      <c r="F35" s="248"/>
      <c r="G35" s="248"/>
      <c r="H35" s="248"/>
    </row>
    <row r="36" spans="1:8" x14ac:dyDescent="0.2">
      <c r="A36" s="268" t="s">
        <v>81</v>
      </c>
      <c r="B36" s="250">
        <f t="shared" ref="B36:B41" si="7">B12</f>
        <v>20388</v>
      </c>
      <c r="C36" s="248">
        <f t="shared" ref="C36:H41" si="8">C12/$B36</f>
        <v>8348.304557582891</v>
      </c>
      <c r="D36" s="248">
        <f t="shared" si="8"/>
        <v>1706.9791612713361</v>
      </c>
      <c r="E36" s="248">
        <f t="shared" si="8"/>
        <v>667.77060476751012</v>
      </c>
      <c r="F36" s="248">
        <f t="shared" si="8"/>
        <v>200.95303609966646</v>
      </c>
      <c r="G36" s="248">
        <f t="shared" si="8"/>
        <v>1322.2276608789484</v>
      </c>
      <c r="H36" s="248">
        <f t="shared" si="8"/>
        <v>12246.235020600352</v>
      </c>
    </row>
    <row r="37" spans="1:8" x14ac:dyDescent="0.2">
      <c r="A37" s="268" t="s">
        <v>82</v>
      </c>
      <c r="B37" s="250">
        <f t="shared" si="7"/>
        <v>7161</v>
      </c>
      <c r="C37" s="248">
        <f t="shared" si="8"/>
        <v>9342.6138304706055</v>
      </c>
      <c r="D37" s="248">
        <f t="shared" si="8"/>
        <v>1237.2438863287252</v>
      </c>
      <c r="E37" s="248">
        <f t="shared" si="8"/>
        <v>999.96054042731453</v>
      </c>
      <c r="F37" s="248">
        <f t="shared" si="8"/>
        <v>385.362224549644</v>
      </c>
      <c r="G37" s="248">
        <f t="shared" si="8"/>
        <v>813.29194386258905</v>
      </c>
      <c r="H37" s="248">
        <f t="shared" si="8"/>
        <v>12778.472425638876</v>
      </c>
    </row>
    <row r="38" spans="1:8" x14ac:dyDescent="0.2">
      <c r="A38" s="268" t="s">
        <v>83</v>
      </c>
      <c r="B38" s="250">
        <f t="shared" si="7"/>
        <v>4666</v>
      </c>
      <c r="C38" s="248">
        <f t="shared" si="8"/>
        <v>9121.1906558079736</v>
      </c>
      <c r="D38" s="248">
        <f t="shared" si="8"/>
        <v>1584.8769652807543</v>
      </c>
      <c r="E38" s="248">
        <f t="shared" si="8"/>
        <v>1383.1799421345909</v>
      </c>
      <c r="F38" s="248">
        <f t="shared" si="8"/>
        <v>980.44950064294903</v>
      </c>
      <c r="G38" s="248">
        <f t="shared" si="8"/>
        <v>731.75408272610366</v>
      </c>
      <c r="H38" s="248">
        <f t="shared" si="8"/>
        <v>13801.45114659237</v>
      </c>
    </row>
    <row r="39" spans="1:8" x14ac:dyDescent="0.2">
      <c r="A39" s="268" t="s">
        <v>84</v>
      </c>
      <c r="B39" s="250">
        <f t="shared" si="7"/>
        <v>4303</v>
      </c>
      <c r="C39" s="248">
        <f t="shared" si="8"/>
        <v>11723.791559377178</v>
      </c>
      <c r="D39" s="248">
        <f t="shared" si="8"/>
        <v>2466.6239600278877</v>
      </c>
      <c r="E39" s="248">
        <f t="shared" si="8"/>
        <v>1743.8783383685798</v>
      </c>
      <c r="F39" s="248">
        <f t="shared" si="8"/>
        <v>947.5603532419243</v>
      </c>
      <c r="G39" s="248">
        <f t="shared" si="8"/>
        <v>754.2676086451313</v>
      </c>
      <c r="H39" s="248">
        <f t="shared" si="8"/>
        <v>17636.121819660701</v>
      </c>
    </row>
    <row r="40" spans="1:8" x14ac:dyDescent="0.2">
      <c r="A40" s="268" t="s">
        <v>85</v>
      </c>
      <c r="B40" s="270">
        <f t="shared" si="7"/>
        <v>1583</v>
      </c>
      <c r="C40" s="252">
        <f t="shared" si="8"/>
        <v>15466.84288060644</v>
      </c>
      <c r="D40" s="252">
        <f t="shared" si="8"/>
        <v>4472.2952874289322</v>
      </c>
      <c r="E40" s="252">
        <f t="shared" si="8"/>
        <v>2900.8853442830082</v>
      </c>
      <c r="F40" s="252">
        <f t="shared" si="8"/>
        <v>2473.8802210991785</v>
      </c>
      <c r="G40" s="252">
        <f t="shared" si="8"/>
        <v>431.59538218572328</v>
      </c>
      <c r="H40" s="252">
        <f t="shared" si="8"/>
        <v>25745.499115603281</v>
      </c>
    </row>
    <row r="41" spans="1:8" x14ac:dyDescent="0.2">
      <c r="A41" s="268" t="s">
        <v>104</v>
      </c>
      <c r="B41" s="250">
        <f t="shared" si="7"/>
        <v>38101</v>
      </c>
      <c r="C41" s="248">
        <f t="shared" si="8"/>
        <v>9306.8070108396096</v>
      </c>
      <c r="D41" s="248">
        <f t="shared" si="8"/>
        <v>1804.423948715257</v>
      </c>
      <c r="E41" s="248">
        <f t="shared" si="8"/>
        <v>1032.12913361854</v>
      </c>
      <c r="F41" s="248">
        <f t="shared" si="8"/>
        <v>509.82628671163491</v>
      </c>
      <c r="G41" s="248">
        <f t="shared" si="8"/>
        <v>1053.1155276764391</v>
      </c>
      <c r="H41" s="248">
        <f t="shared" si="8"/>
        <v>13706.301907561481</v>
      </c>
    </row>
    <row r="42" spans="1:8" x14ac:dyDescent="0.2">
      <c r="A42" s="268"/>
      <c r="B42" s="250"/>
      <c r="C42" s="248"/>
      <c r="D42" s="248"/>
      <c r="E42" s="248"/>
      <c r="F42" s="248"/>
      <c r="G42" s="248"/>
      <c r="H42" s="248"/>
    </row>
    <row r="43" spans="1:8" x14ac:dyDescent="0.2">
      <c r="A43" s="268" t="s">
        <v>86</v>
      </c>
      <c r="B43" s="250">
        <f>B19</f>
        <v>13277</v>
      </c>
      <c r="C43" s="248">
        <f t="shared" ref="C43:H45" si="9">C19/$B43</f>
        <v>7919.6595593884149</v>
      </c>
      <c r="D43" s="248">
        <f t="shared" si="9"/>
        <v>1463.0613414174888</v>
      </c>
      <c r="E43" s="248">
        <f t="shared" si="9"/>
        <v>818.60335467349557</v>
      </c>
      <c r="F43" s="248">
        <f t="shared" si="9"/>
        <v>265.93242901257815</v>
      </c>
      <c r="G43" s="248">
        <f t="shared" si="9"/>
        <v>962.28004067183861</v>
      </c>
      <c r="H43" s="248">
        <f t="shared" si="9"/>
        <v>11429.536725163816</v>
      </c>
    </row>
    <row r="44" spans="1:8" x14ac:dyDescent="0.2">
      <c r="A44" s="268" t="s">
        <v>87</v>
      </c>
      <c r="B44" s="270">
        <f>B20</f>
        <v>7603</v>
      </c>
      <c r="C44" s="252">
        <f t="shared" si="9"/>
        <v>11489.743044850713</v>
      </c>
      <c r="D44" s="252">
        <f t="shared" si="9"/>
        <v>2107.2295699066167</v>
      </c>
      <c r="E44" s="252">
        <f t="shared" si="9"/>
        <v>1908.4911100881232</v>
      </c>
      <c r="F44" s="252">
        <f t="shared" si="9"/>
        <v>648.24203735367621</v>
      </c>
      <c r="G44" s="252">
        <f t="shared" si="9"/>
        <v>548.60665658292783</v>
      </c>
      <c r="H44" s="252">
        <f t="shared" si="9"/>
        <v>16702.312418782054</v>
      </c>
    </row>
    <row r="45" spans="1:8" x14ac:dyDescent="0.2">
      <c r="A45" s="268" t="s">
        <v>105</v>
      </c>
      <c r="B45" s="250">
        <f>B21</f>
        <v>20880</v>
      </c>
      <c r="C45" s="248">
        <f t="shared" si="9"/>
        <v>9219.6281772030634</v>
      </c>
      <c r="D45" s="248">
        <f t="shared" si="9"/>
        <v>1697.6212571839085</v>
      </c>
      <c r="E45" s="248">
        <f t="shared" si="9"/>
        <v>1215.4623874521071</v>
      </c>
      <c r="F45" s="248">
        <f t="shared" si="9"/>
        <v>405.1421968390805</v>
      </c>
      <c r="G45" s="248">
        <f t="shared" si="9"/>
        <v>811.64983285440621</v>
      </c>
      <c r="H45" s="248">
        <f t="shared" si="9"/>
        <v>13349.503851532565</v>
      </c>
    </row>
    <row r="46" spans="1:8" x14ac:dyDescent="0.2">
      <c r="A46" s="268"/>
      <c r="B46" s="250"/>
      <c r="C46" s="248"/>
      <c r="D46" s="248"/>
      <c r="E46" s="248"/>
      <c r="F46" s="248"/>
      <c r="G46" s="248"/>
      <c r="H46" s="248"/>
    </row>
    <row r="47" spans="1:8" ht="13.5" thickBot="1" x14ac:dyDescent="0.25">
      <c r="A47" s="268" t="s">
        <v>209</v>
      </c>
      <c r="B47" s="272">
        <f>B23</f>
        <v>152628</v>
      </c>
      <c r="C47" s="253">
        <f t="shared" ref="C47:H47" si="10">C23/$B47</f>
        <v>8718.7310478418112</v>
      </c>
      <c r="D47" s="253">
        <f t="shared" si="10"/>
        <v>1495.6935733286161</v>
      </c>
      <c r="E47" s="253">
        <f t="shared" si="10"/>
        <v>921.6669162932094</v>
      </c>
      <c r="F47" s="253">
        <f t="shared" si="10"/>
        <v>345.57998951699557</v>
      </c>
      <c r="G47" s="253">
        <f t="shared" si="10"/>
        <v>765.47105740755308</v>
      </c>
      <c r="H47" s="272">
        <f t="shared" si="10"/>
        <v>12247.142584388184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FY2019</v>
      </c>
      <c r="C52" s="248"/>
      <c r="D52" s="248"/>
      <c r="E52" s="248"/>
      <c r="F52" s="248"/>
      <c r="G52" s="248"/>
      <c r="H52" s="248"/>
    </row>
    <row r="53" spans="1:8" ht="33.75" x14ac:dyDescent="0.2">
      <c r="A53" s="286" t="s">
        <v>245</v>
      </c>
      <c r="B53" s="296" t="str">
        <f t="shared" ref="B53:H59" si="11">B3</f>
        <v>ANB19</v>
      </c>
      <c r="C53" s="296" t="str">
        <f t="shared" si="11"/>
        <v>19/Pupil Salaries &amp; Benefits</v>
      </c>
      <c r="D53" s="296" t="str">
        <f t="shared" si="11"/>
        <v>19/Pupil Purchased Services</v>
      </c>
      <c r="E53" s="296" t="str">
        <f t="shared" si="11"/>
        <v>19/Pupil Supplies</v>
      </c>
      <c r="F53" s="296" t="str">
        <f t="shared" si="11"/>
        <v>19/Pupil Capital Outlay</v>
      </c>
      <c r="G53" s="296" t="str">
        <f t="shared" si="11"/>
        <v>19/Pupil Other</v>
      </c>
      <c r="H53" s="296" t="str">
        <f t="shared" si="11"/>
        <v>19/Pupil Total Expenditures</v>
      </c>
    </row>
    <row r="54" spans="1:8" x14ac:dyDescent="0.2">
      <c r="A54" s="268" t="s">
        <v>102</v>
      </c>
      <c r="B54" s="250">
        <f t="shared" si="11"/>
        <v>41234</v>
      </c>
      <c r="C54" s="254">
        <f t="shared" ref="C54:H60" si="12">C28/$H28</f>
        <v>0.74863831072394182</v>
      </c>
      <c r="D54" s="254">
        <f t="shared" si="12"/>
        <v>0.10966639939775588</v>
      </c>
      <c r="E54" s="254">
        <f t="shared" si="12"/>
        <v>5.3258571904225838E-2</v>
      </c>
      <c r="F54" s="254">
        <f t="shared" si="12"/>
        <v>1.1920750868237772E-2</v>
      </c>
      <c r="G54" s="254">
        <f t="shared" si="12"/>
        <v>7.6515967105838564E-2</v>
      </c>
      <c r="H54" s="254">
        <f t="shared" si="12"/>
        <v>1</v>
      </c>
    </row>
    <row r="55" spans="1:8" x14ac:dyDescent="0.2">
      <c r="A55" s="268" t="s">
        <v>76</v>
      </c>
      <c r="B55" s="250">
        <f t="shared" si="11"/>
        <v>18111</v>
      </c>
      <c r="C55" s="254">
        <f t="shared" si="12"/>
        <v>0.73967053832675911</v>
      </c>
      <c r="D55" s="254">
        <f t="shared" si="12"/>
        <v>0.10859899576827339</v>
      </c>
      <c r="E55" s="254">
        <f t="shared" si="12"/>
        <v>6.9023231583334663E-2</v>
      </c>
      <c r="F55" s="254">
        <f t="shared" si="12"/>
        <v>3.1821093459078048E-2</v>
      </c>
      <c r="G55" s="254">
        <f t="shared" si="12"/>
        <v>5.0886140862555052E-2</v>
      </c>
      <c r="H55" s="254">
        <f t="shared" si="12"/>
        <v>1</v>
      </c>
    </row>
    <row r="56" spans="1:8" x14ac:dyDescent="0.2">
      <c r="A56" s="268" t="s">
        <v>77</v>
      </c>
      <c r="B56" s="250">
        <f t="shared" si="11"/>
        <v>15624</v>
      </c>
      <c r="C56" s="254">
        <f t="shared" si="12"/>
        <v>0.74530516668752778</v>
      </c>
      <c r="D56" s="254">
        <f t="shared" si="12"/>
        <v>0.10580889467339684</v>
      </c>
      <c r="E56" s="254">
        <f t="shared" si="12"/>
        <v>8.0177049900086186E-2</v>
      </c>
      <c r="F56" s="254">
        <f t="shared" si="12"/>
        <v>2.3358744274281112E-2</v>
      </c>
      <c r="G56" s="254">
        <f t="shared" si="12"/>
        <v>4.5350144464708135E-2</v>
      </c>
      <c r="H56" s="254">
        <f t="shared" si="12"/>
        <v>1</v>
      </c>
    </row>
    <row r="57" spans="1:8" x14ac:dyDescent="0.2">
      <c r="A57" s="268" t="s">
        <v>78</v>
      </c>
      <c r="B57" s="250">
        <f t="shared" si="11"/>
        <v>12187</v>
      </c>
      <c r="C57" s="254">
        <f t="shared" si="12"/>
        <v>0.70329732457607874</v>
      </c>
      <c r="D57" s="254">
        <f t="shared" si="12"/>
        <v>0.13333266298420168</v>
      </c>
      <c r="E57" s="254">
        <f t="shared" si="12"/>
        <v>9.4534190590745734E-2</v>
      </c>
      <c r="F57" s="254">
        <f t="shared" si="12"/>
        <v>2.8355116132019891E-2</v>
      </c>
      <c r="G57" s="254">
        <f t="shared" si="12"/>
        <v>4.0480705716954044E-2</v>
      </c>
      <c r="H57" s="254">
        <f t="shared" si="12"/>
        <v>1</v>
      </c>
    </row>
    <row r="58" spans="1:8" x14ac:dyDescent="0.2">
      <c r="A58" s="268" t="s">
        <v>79</v>
      </c>
      <c r="B58" s="250">
        <f t="shared" si="11"/>
        <v>5057</v>
      </c>
      <c r="C58" s="254">
        <f t="shared" si="12"/>
        <v>0.67994948933826482</v>
      </c>
      <c r="D58" s="254">
        <f t="shared" si="12"/>
        <v>0.15044052438364533</v>
      </c>
      <c r="E58" s="254">
        <f t="shared" si="12"/>
        <v>9.974252179737314E-2</v>
      </c>
      <c r="F58" s="254">
        <f t="shared" si="12"/>
        <v>5.3161830294202295E-2</v>
      </c>
      <c r="G58" s="254">
        <f t="shared" si="12"/>
        <v>1.6705634186514415E-2</v>
      </c>
      <c r="H58" s="254">
        <f t="shared" si="12"/>
        <v>1</v>
      </c>
    </row>
    <row r="59" spans="1:8" x14ac:dyDescent="0.2">
      <c r="A59" s="268" t="s">
        <v>80</v>
      </c>
      <c r="B59" s="270">
        <f t="shared" si="11"/>
        <v>1434</v>
      </c>
      <c r="C59" s="255">
        <f t="shared" si="12"/>
        <v>0.64666506458360995</v>
      </c>
      <c r="D59" s="255">
        <f t="shared" si="12"/>
        <v>0.17799435090696564</v>
      </c>
      <c r="E59" s="255">
        <f t="shared" si="12"/>
        <v>0.13494049923673751</v>
      </c>
      <c r="F59" s="255">
        <f t="shared" si="12"/>
        <v>3.8027417908237528E-2</v>
      </c>
      <c r="G59" s="255">
        <f t="shared" si="12"/>
        <v>2.3726673644495558E-3</v>
      </c>
      <c r="H59" s="255">
        <f t="shared" si="12"/>
        <v>1</v>
      </c>
    </row>
    <row r="60" spans="1:8" x14ac:dyDescent="0.2">
      <c r="A60" s="268" t="s">
        <v>103</v>
      </c>
      <c r="B60" s="250">
        <f>SUM(B54:B59)</f>
        <v>93647</v>
      </c>
      <c r="C60" s="254">
        <f t="shared" si="12"/>
        <v>0.73352180572889614</v>
      </c>
      <c r="D60" s="254">
        <f t="shared" si="12"/>
        <v>0.11615516328628291</v>
      </c>
      <c r="E60" s="254">
        <f t="shared" si="12"/>
        <v>7.1111575758818796E-2</v>
      </c>
      <c r="F60" s="254">
        <f t="shared" si="12"/>
        <v>2.3271579701478015E-2</v>
      </c>
      <c r="G60" s="254">
        <f t="shared" si="12"/>
        <v>5.5939875524524216E-2</v>
      </c>
      <c r="H60" s="254">
        <f t="shared" si="12"/>
        <v>1</v>
      </c>
    </row>
    <row r="61" spans="1:8" x14ac:dyDescent="0.2">
      <c r="A61" s="268"/>
      <c r="B61" s="250"/>
      <c r="C61" s="254"/>
      <c r="D61" s="254"/>
      <c r="E61" s="254"/>
      <c r="F61" s="254"/>
      <c r="G61" s="254"/>
      <c r="H61" s="254"/>
    </row>
    <row r="62" spans="1:8" x14ac:dyDescent="0.2">
      <c r="A62" s="268" t="s">
        <v>81</v>
      </c>
      <c r="B62" s="250">
        <f t="shared" ref="B62:B67" si="13">B12</f>
        <v>20388</v>
      </c>
      <c r="C62" s="254">
        <f t="shared" ref="C62:H67" si="14">C36/$H36</f>
        <v>0.68170376801846067</v>
      </c>
      <c r="D62" s="254">
        <f t="shared" si="14"/>
        <v>0.13938807791944974</v>
      </c>
      <c r="E62" s="254">
        <f t="shared" si="14"/>
        <v>5.4528645223956652E-2</v>
      </c>
      <c r="F62" s="254">
        <f t="shared" si="14"/>
        <v>1.640937282043237E-2</v>
      </c>
      <c r="G62" s="254">
        <f t="shared" si="14"/>
        <v>0.10797013601770059</v>
      </c>
      <c r="H62" s="254">
        <f t="shared" si="14"/>
        <v>1</v>
      </c>
    </row>
    <row r="63" spans="1:8" x14ac:dyDescent="0.2">
      <c r="A63" s="268" t="s">
        <v>82</v>
      </c>
      <c r="B63" s="250">
        <f t="shared" si="13"/>
        <v>7161</v>
      </c>
      <c r="C63" s="254">
        <f t="shared" si="14"/>
        <v>0.73112133589031159</v>
      </c>
      <c r="D63" s="254">
        <f t="shared" si="14"/>
        <v>9.6822518773551108E-2</v>
      </c>
      <c r="E63" s="254">
        <f t="shared" si="14"/>
        <v>7.8253527269893541E-2</v>
      </c>
      <c r="F63" s="254">
        <f t="shared" si="14"/>
        <v>3.0157143335571842E-2</v>
      </c>
      <c r="G63" s="254">
        <f t="shared" si="14"/>
        <v>6.3645474730672086E-2</v>
      </c>
      <c r="H63" s="254">
        <f t="shared" si="14"/>
        <v>1</v>
      </c>
    </row>
    <row r="64" spans="1:8" x14ac:dyDescent="0.2">
      <c r="A64" s="268" t="s">
        <v>83</v>
      </c>
      <c r="B64" s="250">
        <f t="shared" si="13"/>
        <v>4666</v>
      </c>
      <c r="C64" s="254">
        <f t="shared" si="14"/>
        <v>0.66088634875616181</v>
      </c>
      <c r="D64" s="254">
        <f t="shared" si="14"/>
        <v>0.11483408146338775</v>
      </c>
      <c r="E64" s="254">
        <f t="shared" si="14"/>
        <v>0.10021989191159099</v>
      </c>
      <c r="F64" s="254">
        <f t="shared" si="14"/>
        <v>7.10395950562797E-2</v>
      </c>
      <c r="G64" s="254">
        <f t="shared" si="14"/>
        <v>5.302008281257993E-2</v>
      </c>
      <c r="H64" s="254">
        <f t="shared" si="14"/>
        <v>1</v>
      </c>
    </row>
    <row r="65" spans="1:8" x14ac:dyDescent="0.2">
      <c r="A65" s="268" t="s">
        <v>84</v>
      </c>
      <c r="B65" s="250">
        <f t="shared" si="13"/>
        <v>4303</v>
      </c>
      <c r="C65" s="254">
        <f t="shared" si="14"/>
        <v>0.66476018249701174</v>
      </c>
      <c r="D65" s="254">
        <f t="shared" si="14"/>
        <v>0.13986203912915265</v>
      </c>
      <c r="E65" s="254">
        <f t="shared" si="14"/>
        <v>9.8881055381717139E-2</v>
      </c>
      <c r="F65" s="254">
        <f t="shared" si="14"/>
        <v>5.3728385578828711E-2</v>
      </c>
      <c r="G65" s="254">
        <f t="shared" si="14"/>
        <v>4.2768337413289802E-2</v>
      </c>
      <c r="H65" s="254">
        <f t="shared" si="14"/>
        <v>1</v>
      </c>
    </row>
    <row r="66" spans="1:8" x14ac:dyDescent="0.2">
      <c r="A66" s="268" t="s">
        <v>85</v>
      </c>
      <c r="B66" s="270">
        <f t="shared" si="13"/>
        <v>1583</v>
      </c>
      <c r="C66" s="255">
        <f t="shared" si="14"/>
        <v>0.60075910011131328</v>
      </c>
      <c r="D66" s="255">
        <f t="shared" si="14"/>
        <v>0.17371173374216931</v>
      </c>
      <c r="E66" s="255">
        <f t="shared" si="14"/>
        <v>0.11267543624838493</v>
      </c>
      <c r="F66" s="255">
        <f t="shared" si="14"/>
        <v>9.6089813990044654E-2</v>
      </c>
      <c r="G66" s="255">
        <f t="shared" si="14"/>
        <v>1.6763915908087842E-2</v>
      </c>
      <c r="H66" s="255">
        <f t="shared" si="14"/>
        <v>1</v>
      </c>
    </row>
    <row r="67" spans="1:8" x14ac:dyDescent="0.2">
      <c r="A67" s="268" t="s">
        <v>104</v>
      </c>
      <c r="B67" s="250">
        <f t="shared" si="13"/>
        <v>38101</v>
      </c>
      <c r="C67" s="254">
        <f t="shared" si="14"/>
        <v>0.67901663582247795</v>
      </c>
      <c r="D67" s="254">
        <f t="shared" si="14"/>
        <v>0.13164921952578573</v>
      </c>
      <c r="E67" s="254">
        <f t="shared" si="14"/>
        <v>7.5303253976124362E-2</v>
      </c>
      <c r="F67" s="254">
        <f t="shared" si="14"/>
        <v>3.7196487436948575E-2</v>
      </c>
      <c r="G67" s="254">
        <f t="shared" si="14"/>
        <v>7.6834403238663321E-2</v>
      </c>
      <c r="H67" s="254">
        <f t="shared" si="14"/>
        <v>1</v>
      </c>
    </row>
    <row r="68" spans="1:8" x14ac:dyDescent="0.2">
      <c r="A68" s="268"/>
      <c r="B68" s="250"/>
      <c r="C68" s="254"/>
      <c r="D68" s="254"/>
      <c r="E68" s="254"/>
      <c r="F68" s="254"/>
      <c r="G68" s="254"/>
      <c r="H68" s="254"/>
    </row>
    <row r="69" spans="1:8" x14ac:dyDescent="0.2">
      <c r="A69" s="268" t="s">
        <v>86</v>
      </c>
      <c r="B69" s="250">
        <f>B19</f>
        <v>13277</v>
      </c>
      <c r="C69" s="254">
        <f t="shared" ref="C69:H71" si="15">C43/$H43</f>
        <v>0.69291168573369322</v>
      </c>
      <c r="D69" s="254">
        <f t="shared" si="15"/>
        <v>0.12800705545626734</v>
      </c>
      <c r="E69" s="254">
        <f t="shared" si="15"/>
        <v>7.1621744114196612E-2</v>
      </c>
      <c r="F69" s="254">
        <f t="shared" si="15"/>
        <v>2.3267122317135441E-2</v>
      </c>
      <c r="G69" s="254">
        <f t="shared" si="15"/>
        <v>8.4192392378707417E-2</v>
      </c>
      <c r="H69" s="254">
        <f t="shared" si="15"/>
        <v>1</v>
      </c>
    </row>
    <row r="70" spans="1:8" x14ac:dyDescent="0.2">
      <c r="A70" s="268" t="s">
        <v>87</v>
      </c>
      <c r="B70" s="270">
        <f>B20</f>
        <v>7603</v>
      </c>
      <c r="C70" s="255">
        <f t="shared" si="15"/>
        <v>0.68791331144843681</v>
      </c>
      <c r="D70" s="255">
        <f t="shared" si="15"/>
        <v>0.12616394167893774</v>
      </c>
      <c r="E70" s="255">
        <f t="shared" si="15"/>
        <v>0.1142650827164501</v>
      </c>
      <c r="F70" s="255">
        <f t="shared" si="15"/>
        <v>3.8811514304134091E-2</v>
      </c>
      <c r="G70" s="255">
        <f t="shared" si="15"/>
        <v>3.2846149852041429E-2</v>
      </c>
      <c r="H70" s="255">
        <f t="shared" si="15"/>
        <v>1</v>
      </c>
    </row>
    <row r="71" spans="1:8" x14ac:dyDescent="0.2">
      <c r="A71" s="268" t="s">
        <v>105</v>
      </c>
      <c r="B71" s="250">
        <f>B21</f>
        <v>20880</v>
      </c>
      <c r="C71" s="254">
        <f t="shared" si="15"/>
        <v>0.69063451943531373</v>
      </c>
      <c r="D71" s="254">
        <f t="shared" si="15"/>
        <v>0.12716736712196358</v>
      </c>
      <c r="E71" s="254">
        <f t="shared" si="15"/>
        <v>9.1049255535633131E-2</v>
      </c>
      <c r="F71" s="254">
        <f t="shared" si="15"/>
        <v>3.0348858005877791E-2</v>
      </c>
      <c r="G71" s="254">
        <f t="shared" si="15"/>
        <v>6.0799999901211779E-2</v>
      </c>
      <c r="H71" s="254">
        <f t="shared" si="15"/>
        <v>1</v>
      </c>
    </row>
    <row r="72" spans="1:8" x14ac:dyDescent="0.2">
      <c r="A72" s="268"/>
      <c r="B72" s="250"/>
      <c r="C72" s="254"/>
      <c r="D72" s="254"/>
      <c r="E72" s="254"/>
      <c r="F72" s="254"/>
      <c r="G72" s="254"/>
      <c r="H72" s="254"/>
    </row>
    <row r="73" spans="1:8" ht="13.5" thickBot="1" x14ac:dyDescent="0.25">
      <c r="A73" s="268" t="s">
        <v>230</v>
      </c>
      <c r="B73" s="272">
        <f>B71+B67+B60</f>
        <v>152628</v>
      </c>
      <c r="C73" s="256">
        <f t="shared" ref="C73:H73" si="16">C47/$H47</f>
        <v>0.71189920324401634</v>
      </c>
      <c r="D73" s="256">
        <f t="shared" si="16"/>
        <v>0.12212592145658722</v>
      </c>
      <c r="E73" s="256">
        <f t="shared" si="16"/>
        <v>7.5255669634163247E-2</v>
      </c>
      <c r="F73" s="256">
        <f t="shared" si="16"/>
        <v>2.8217193286989014E-2</v>
      </c>
      <c r="G73" s="256">
        <f t="shared" si="16"/>
        <v>6.2502012378244293E-2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1343</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ANB18</v>
      </c>
      <c r="C3" s="296" t="str">
        <f>RIGHT(C1,2)&amp;"/Pupil Salaries &amp; Benefits"</f>
        <v>18/Pupil Salaries &amp; Benefits</v>
      </c>
      <c r="D3" s="296" t="str">
        <f>RIGHT(C1,2)&amp;"/Pupil Purchased Services"</f>
        <v>18/Pupil Purchased Services</v>
      </c>
      <c r="E3" s="296" t="str">
        <f>RIGHT(C1,2)&amp;"/Pupil Supplies"</f>
        <v>18/Pupil Supplies</v>
      </c>
      <c r="F3" s="296" t="str">
        <f>RIGHT(C1,2)&amp;"/Pupil Capital Outlay"</f>
        <v>18/Pupil Capital Outlay</v>
      </c>
      <c r="G3" s="296" t="str">
        <f>RIGHT(C1,2)&amp;"/Pupil Other"</f>
        <v>18/Pupil Other</v>
      </c>
      <c r="H3" s="296" t="str">
        <f>RIGHT(C1,2)&amp;"/Pupil Total Expenditures"</f>
        <v>18/Pupil Total Expenditures</v>
      </c>
      <c r="I3" s="251"/>
      <c r="K3" s="358"/>
      <c r="L3" s="358"/>
      <c r="M3" s="358"/>
      <c r="N3" s="358"/>
      <c r="O3" s="358"/>
      <c r="P3" s="358"/>
      <c r="Q3" s="358"/>
    </row>
    <row r="4" spans="1:17" ht="15" x14ac:dyDescent="0.25">
      <c r="A4" s="248" t="s">
        <v>102</v>
      </c>
      <c r="B4" s="250">
        <v>41164</v>
      </c>
      <c r="C4" s="250">
        <v>325080362.51999998</v>
      </c>
      <c r="D4" s="250">
        <v>47422281.189999998</v>
      </c>
      <c r="E4" s="250">
        <v>20167321.920000002</v>
      </c>
      <c r="F4" s="250">
        <v>4742597.0900000008</v>
      </c>
      <c r="G4" s="250">
        <v>32466603.650000002</v>
      </c>
      <c r="H4" s="250">
        <f t="shared" ref="H4:H9" si="0">SUM(C4:G4)</f>
        <v>429879166.36999995</v>
      </c>
      <c r="I4" s="251"/>
      <c r="K4" s="378"/>
      <c r="L4" s="379"/>
      <c r="M4" s="379"/>
      <c r="N4" s="379"/>
      <c r="O4" s="379"/>
      <c r="P4" s="379"/>
      <c r="Q4" s="379"/>
    </row>
    <row r="5" spans="1:17" ht="15" x14ac:dyDescent="0.25">
      <c r="A5" s="268" t="s">
        <v>76</v>
      </c>
      <c r="B5" s="250">
        <v>20520</v>
      </c>
      <c r="C5" s="250">
        <v>167191426.36000001</v>
      </c>
      <c r="D5" s="250">
        <v>25449114.370000001</v>
      </c>
      <c r="E5" s="250">
        <v>15653157.259999998</v>
      </c>
      <c r="F5" s="250">
        <v>4465814.6399999997</v>
      </c>
      <c r="G5" s="250">
        <v>11168043.069999998</v>
      </c>
      <c r="H5" s="250">
        <f t="shared" si="0"/>
        <v>223927555.69999999</v>
      </c>
      <c r="I5" s="251"/>
      <c r="K5" s="378"/>
      <c r="L5" s="379"/>
      <c r="M5" s="379"/>
      <c r="N5" s="379"/>
      <c r="O5" s="379"/>
      <c r="P5" s="379"/>
      <c r="Q5" s="379"/>
    </row>
    <row r="6" spans="1:17" ht="15" x14ac:dyDescent="0.25">
      <c r="A6" s="268" t="s">
        <v>77</v>
      </c>
      <c r="B6" s="250">
        <v>15370</v>
      </c>
      <c r="C6" s="250">
        <v>127349127.54000001</v>
      </c>
      <c r="D6" s="250">
        <v>18325148.760000002</v>
      </c>
      <c r="E6" s="250">
        <v>13798894.909999996</v>
      </c>
      <c r="F6" s="250">
        <v>4983969.9700000007</v>
      </c>
      <c r="G6" s="250">
        <v>5875908.1300000008</v>
      </c>
      <c r="H6" s="250">
        <f t="shared" si="0"/>
        <v>170333049.31</v>
      </c>
      <c r="I6" s="251"/>
      <c r="K6" s="378"/>
      <c r="L6" s="379"/>
      <c r="M6" s="379"/>
      <c r="N6" s="379"/>
      <c r="O6" s="379"/>
      <c r="P6" s="379"/>
      <c r="Q6" s="379"/>
    </row>
    <row r="7" spans="1:17" ht="15" x14ac:dyDescent="0.25">
      <c r="A7" s="268" t="s">
        <v>78</v>
      </c>
      <c r="B7" s="250">
        <v>12079</v>
      </c>
      <c r="C7" s="250">
        <v>96029705.249999985</v>
      </c>
      <c r="D7" s="250">
        <v>17785052.399999999</v>
      </c>
      <c r="E7" s="250">
        <v>12429655.890000002</v>
      </c>
      <c r="F7" s="250">
        <v>5052381.2899999982</v>
      </c>
      <c r="G7" s="250">
        <v>4647641</v>
      </c>
      <c r="H7" s="250">
        <f t="shared" si="0"/>
        <v>135944435.82999998</v>
      </c>
      <c r="I7" s="251"/>
      <c r="K7" s="378"/>
      <c r="L7" s="379"/>
      <c r="M7" s="379"/>
      <c r="N7" s="379"/>
      <c r="O7" s="379"/>
      <c r="P7" s="379"/>
      <c r="Q7" s="379"/>
    </row>
    <row r="8" spans="1:17" ht="15" x14ac:dyDescent="0.25">
      <c r="A8" s="268" t="s">
        <v>79</v>
      </c>
      <c r="B8" s="250">
        <v>5086</v>
      </c>
      <c r="C8" s="250">
        <v>49408572.289999992</v>
      </c>
      <c r="D8" s="250">
        <v>10314260.209999999</v>
      </c>
      <c r="E8" s="250">
        <v>7807540.3200000012</v>
      </c>
      <c r="F8" s="250">
        <v>2485422.0300000003</v>
      </c>
      <c r="G8" s="250">
        <v>1458890.7999999998</v>
      </c>
      <c r="H8" s="250">
        <f t="shared" si="0"/>
        <v>71474685.649999991</v>
      </c>
      <c r="I8" s="251"/>
      <c r="K8" s="378"/>
      <c r="L8" s="379"/>
      <c r="M8" s="379"/>
      <c r="N8" s="379"/>
      <c r="O8" s="379"/>
      <c r="P8" s="379"/>
      <c r="Q8" s="379"/>
    </row>
    <row r="9" spans="1:17" ht="15" x14ac:dyDescent="0.25">
      <c r="A9" s="268" t="s">
        <v>80</v>
      </c>
      <c r="B9" s="270">
        <v>1396</v>
      </c>
      <c r="C9" s="270">
        <v>13102187.000000004</v>
      </c>
      <c r="D9" s="270">
        <v>3752491.0599999991</v>
      </c>
      <c r="E9" s="270">
        <v>2546958.2400000007</v>
      </c>
      <c r="F9" s="270">
        <v>591888.09</v>
      </c>
      <c r="G9" s="270">
        <v>81304.790000000008</v>
      </c>
      <c r="H9" s="270">
        <f t="shared" si="0"/>
        <v>20074829.180000003</v>
      </c>
      <c r="I9" s="251"/>
      <c r="K9" s="378"/>
      <c r="L9" s="379"/>
      <c r="M9" s="379"/>
      <c r="N9" s="379"/>
      <c r="O9" s="379"/>
      <c r="P9" s="379"/>
      <c r="Q9" s="379"/>
    </row>
    <row r="10" spans="1:17" x14ac:dyDescent="0.2">
      <c r="A10" s="268" t="s">
        <v>103</v>
      </c>
      <c r="B10" s="271">
        <f t="shared" ref="B10:H10" si="1">SUM(B4:B9)</f>
        <v>95615</v>
      </c>
      <c r="C10" s="271">
        <f t="shared" si="1"/>
        <v>778161380.95999992</v>
      </c>
      <c r="D10" s="271">
        <f t="shared" si="1"/>
        <v>123048347.98999999</v>
      </c>
      <c r="E10" s="271">
        <f t="shared" si="1"/>
        <v>72403528.539999992</v>
      </c>
      <c r="F10" s="271">
        <f t="shared" si="1"/>
        <v>22322073.109999999</v>
      </c>
      <c r="G10" s="271">
        <f t="shared" si="1"/>
        <v>55698391.439999998</v>
      </c>
      <c r="H10" s="250">
        <f t="shared" si="1"/>
        <v>1051633722.0399997</v>
      </c>
      <c r="I10" s="251"/>
    </row>
    <row r="11" spans="1:17" x14ac:dyDescent="0.2">
      <c r="A11" s="268"/>
      <c r="B11" s="240"/>
      <c r="C11" s="271"/>
      <c r="D11" s="271"/>
      <c r="E11" s="271"/>
      <c r="F11" s="271"/>
      <c r="G11" s="271"/>
      <c r="H11" s="250"/>
      <c r="I11" s="251"/>
    </row>
    <row r="12" spans="1:17" ht="15" x14ac:dyDescent="0.25">
      <c r="A12" s="268" t="s">
        <v>81</v>
      </c>
      <c r="B12" s="250">
        <v>20375</v>
      </c>
      <c r="C12" s="250">
        <v>163344099.69</v>
      </c>
      <c r="D12" s="250">
        <v>34688950.960000001</v>
      </c>
      <c r="E12" s="250">
        <v>13735215.110000001</v>
      </c>
      <c r="F12" s="250">
        <v>3396214.27</v>
      </c>
      <c r="G12" s="250">
        <v>19745419.940000001</v>
      </c>
      <c r="H12" s="250">
        <f>SUM(C12:G12)</f>
        <v>234909899.97000003</v>
      </c>
      <c r="I12" s="251"/>
      <c r="K12" s="378"/>
      <c r="L12" s="379"/>
      <c r="M12" s="379"/>
      <c r="N12" s="379"/>
      <c r="O12" s="379"/>
      <c r="P12" s="379"/>
      <c r="Q12" s="379"/>
    </row>
    <row r="13" spans="1:17" ht="15" x14ac:dyDescent="0.25">
      <c r="A13" s="268" t="s">
        <v>82</v>
      </c>
      <c r="B13" s="250">
        <v>7188</v>
      </c>
      <c r="C13" s="250">
        <v>64387640.769999996</v>
      </c>
      <c r="D13" s="250">
        <v>8775875.5399999991</v>
      </c>
      <c r="E13" s="250">
        <v>7221380.379999999</v>
      </c>
      <c r="F13" s="250">
        <v>5319631.9700000007</v>
      </c>
      <c r="G13" s="250">
        <v>5916337.4400000004</v>
      </c>
      <c r="H13" s="250">
        <f>SUM(C13:G13)</f>
        <v>91620866.099999994</v>
      </c>
      <c r="I13" s="251"/>
      <c r="K13" s="378"/>
      <c r="L13" s="379"/>
      <c r="M13" s="379"/>
      <c r="N13" s="379"/>
      <c r="O13" s="379"/>
      <c r="P13" s="379"/>
      <c r="Q13" s="379"/>
    </row>
    <row r="14" spans="1:17" ht="15" x14ac:dyDescent="0.25">
      <c r="A14" s="268" t="s">
        <v>83</v>
      </c>
      <c r="B14" s="250">
        <v>4611</v>
      </c>
      <c r="C14" s="250">
        <v>41515601.109999999</v>
      </c>
      <c r="D14" s="250">
        <v>7204231.9699999988</v>
      </c>
      <c r="E14" s="250">
        <v>6065830.4300000006</v>
      </c>
      <c r="F14" s="250">
        <v>2419685.4899999998</v>
      </c>
      <c r="G14" s="250">
        <v>3704255.21</v>
      </c>
      <c r="H14" s="250">
        <f>SUM(C14:G14)</f>
        <v>60909604.210000001</v>
      </c>
      <c r="I14" s="251"/>
      <c r="K14" s="378"/>
      <c r="L14" s="379"/>
      <c r="M14" s="379"/>
      <c r="N14" s="379"/>
      <c r="O14" s="379"/>
      <c r="P14" s="379"/>
      <c r="Q14" s="379"/>
    </row>
    <row r="15" spans="1:17" ht="15" x14ac:dyDescent="0.25">
      <c r="A15" s="268" t="s">
        <v>84</v>
      </c>
      <c r="B15" s="250">
        <v>4159</v>
      </c>
      <c r="C15" s="250">
        <v>46371639.489999995</v>
      </c>
      <c r="D15" s="250">
        <v>9058096.6099999994</v>
      </c>
      <c r="E15" s="250">
        <v>6507367.6399999997</v>
      </c>
      <c r="F15" s="250">
        <v>3835962.64</v>
      </c>
      <c r="G15" s="250">
        <v>2502699.8400000003</v>
      </c>
      <c r="H15" s="250">
        <f>SUM(C15:G15)</f>
        <v>68275766.219999999</v>
      </c>
      <c r="I15" s="251"/>
      <c r="K15" s="378"/>
      <c r="L15" s="379"/>
      <c r="M15" s="379"/>
      <c r="N15" s="379"/>
      <c r="O15" s="379"/>
      <c r="P15" s="379"/>
      <c r="Q15" s="379"/>
    </row>
    <row r="16" spans="1:17" ht="15" x14ac:dyDescent="0.25">
      <c r="A16" s="268" t="s">
        <v>85</v>
      </c>
      <c r="B16" s="270">
        <v>1795</v>
      </c>
      <c r="C16" s="270">
        <v>26424700.209999997</v>
      </c>
      <c r="D16" s="270">
        <v>7428904.2399999993</v>
      </c>
      <c r="E16" s="270">
        <v>4706888.83</v>
      </c>
      <c r="F16" s="270">
        <v>2263506.2299999995</v>
      </c>
      <c r="G16" s="270">
        <v>869466.97</v>
      </c>
      <c r="H16" s="270">
        <f>SUM(C16:G16)</f>
        <v>41693466.479999989</v>
      </c>
      <c r="I16" s="251"/>
      <c r="K16" s="378"/>
      <c r="L16" s="379"/>
      <c r="M16" s="379"/>
      <c r="N16" s="379"/>
      <c r="O16" s="379"/>
      <c r="P16" s="379"/>
      <c r="Q16" s="379"/>
    </row>
    <row r="17" spans="1:17" x14ac:dyDescent="0.2">
      <c r="A17" s="268" t="s">
        <v>104</v>
      </c>
      <c r="B17" s="271">
        <f t="shared" ref="B17:H17" si="2">SUM(B12:B16)</f>
        <v>38128</v>
      </c>
      <c r="C17" s="271">
        <f t="shared" si="2"/>
        <v>342043681.26999998</v>
      </c>
      <c r="D17" s="271">
        <f t="shared" si="2"/>
        <v>67156059.319999993</v>
      </c>
      <c r="E17" s="271">
        <f t="shared" si="2"/>
        <v>38236682.390000001</v>
      </c>
      <c r="F17" s="271">
        <f t="shared" si="2"/>
        <v>17235000.600000001</v>
      </c>
      <c r="G17" s="271">
        <f t="shared" si="2"/>
        <v>32738179.400000002</v>
      </c>
      <c r="H17" s="271">
        <f t="shared" si="2"/>
        <v>497409602.98000002</v>
      </c>
      <c r="I17" s="251"/>
    </row>
    <row r="18" spans="1:17" x14ac:dyDescent="0.2">
      <c r="A18" s="268"/>
      <c r="B18" s="240"/>
      <c r="C18" s="271"/>
      <c r="D18" s="271"/>
      <c r="E18" s="271"/>
      <c r="F18" s="271"/>
      <c r="G18" s="271"/>
      <c r="H18" s="250"/>
      <c r="I18" s="251"/>
    </row>
    <row r="19" spans="1:17" ht="15" x14ac:dyDescent="0.25">
      <c r="A19" s="268" t="s">
        <v>86</v>
      </c>
      <c r="B19" s="250">
        <v>10743</v>
      </c>
      <c r="C19" s="250">
        <v>85740431.640000015</v>
      </c>
      <c r="D19" s="250">
        <v>14496109.399999997</v>
      </c>
      <c r="E19" s="250">
        <v>8941550.8100000005</v>
      </c>
      <c r="F19" s="250">
        <v>3645614.4699999997</v>
      </c>
      <c r="G19" s="250">
        <v>5304274.18</v>
      </c>
      <c r="H19" s="250">
        <f>SUM(C19:G19)</f>
        <v>118127980.5</v>
      </c>
      <c r="I19" s="251"/>
      <c r="K19" s="378"/>
      <c r="L19" s="379"/>
      <c r="M19" s="379"/>
      <c r="N19" s="379"/>
      <c r="O19" s="379"/>
      <c r="P19" s="379"/>
      <c r="Q19" s="379"/>
    </row>
    <row r="20" spans="1:17" ht="15" x14ac:dyDescent="0.25">
      <c r="A20" s="268" t="s">
        <v>87</v>
      </c>
      <c r="B20" s="270">
        <v>7735</v>
      </c>
      <c r="C20" s="270">
        <v>84921381.560000017</v>
      </c>
      <c r="D20" s="270">
        <v>15328550.779999994</v>
      </c>
      <c r="E20" s="270">
        <v>12936036.66</v>
      </c>
      <c r="F20" s="270">
        <v>6577728.7099999981</v>
      </c>
      <c r="G20" s="270">
        <v>4499584.32</v>
      </c>
      <c r="H20" s="270">
        <f>SUM(C20:G20)</f>
        <v>124263282.03</v>
      </c>
      <c r="I20" s="251"/>
      <c r="K20" s="378"/>
      <c r="L20" s="379"/>
      <c r="M20" s="379"/>
      <c r="N20" s="379"/>
      <c r="O20" s="379"/>
      <c r="P20" s="379"/>
      <c r="Q20" s="379"/>
    </row>
    <row r="21" spans="1:17" ht="15" x14ac:dyDescent="0.25">
      <c r="A21" s="268" t="s">
        <v>105</v>
      </c>
      <c r="B21" s="271">
        <f t="shared" ref="B21:H21" si="3">SUM(B19:B20)</f>
        <v>18478</v>
      </c>
      <c r="C21" s="271">
        <f t="shared" si="3"/>
        <v>170661813.20000005</v>
      </c>
      <c r="D21" s="271">
        <f t="shared" si="3"/>
        <v>29824660.179999992</v>
      </c>
      <c r="E21" s="271">
        <f t="shared" si="3"/>
        <v>21877587.469999999</v>
      </c>
      <c r="F21" s="271">
        <f t="shared" si="3"/>
        <v>10223343.179999998</v>
      </c>
      <c r="G21" s="271">
        <f t="shared" si="3"/>
        <v>9803858.5</v>
      </c>
      <c r="H21" s="271">
        <f t="shared" si="3"/>
        <v>242391262.53</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152221</v>
      </c>
      <c r="C23" s="272">
        <f t="shared" si="4"/>
        <v>1290866875.4299998</v>
      </c>
      <c r="D23" s="272">
        <f t="shared" si="4"/>
        <v>220029067.48999998</v>
      </c>
      <c r="E23" s="272">
        <f t="shared" si="4"/>
        <v>132517798.39999999</v>
      </c>
      <c r="F23" s="272">
        <f t="shared" si="4"/>
        <v>49780416.890000001</v>
      </c>
      <c r="G23" s="272">
        <f t="shared" si="4"/>
        <v>98240429.340000004</v>
      </c>
      <c r="H23" s="272">
        <f t="shared" si="4"/>
        <v>1791434587.5499997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FY2018</v>
      </c>
      <c r="C26" s="264"/>
      <c r="D26" s="264"/>
      <c r="E26" s="264"/>
      <c r="F26" s="264"/>
      <c r="G26" s="264"/>
      <c r="H26" s="264"/>
    </row>
    <row r="27" spans="1:17" ht="33.75" x14ac:dyDescent="0.2">
      <c r="A27" s="286" t="s">
        <v>245</v>
      </c>
      <c r="B27" s="296" t="str">
        <f t="shared" ref="B27:H34" si="5">B3</f>
        <v>ANB18</v>
      </c>
      <c r="C27" s="296" t="str">
        <f t="shared" si="5"/>
        <v>18/Pupil Salaries &amp; Benefits</v>
      </c>
      <c r="D27" s="296" t="str">
        <f t="shared" si="5"/>
        <v>18/Pupil Purchased Services</v>
      </c>
      <c r="E27" s="296" t="str">
        <f t="shared" si="5"/>
        <v>18/Pupil Supplies</v>
      </c>
      <c r="F27" s="296" t="str">
        <f t="shared" si="5"/>
        <v>18/Pupil Capital Outlay</v>
      </c>
      <c r="G27" s="296" t="str">
        <f t="shared" si="5"/>
        <v>18/Pupil Other</v>
      </c>
      <c r="H27" s="296" t="str">
        <f t="shared" si="5"/>
        <v>18/Pupil Total Expenditures</v>
      </c>
    </row>
    <row r="28" spans="1:17" x14ac:dyDescent="0.2">
      <c r="A28" s="268" t="s">
        <v>102</v>
      </c>
      <c r="B28" s="250">
        <f t="shared" si="5"/>
        <v>41164</v>
      </c>
      <c r="C28" s="248">
        <f t="shared" ref="C28:H34" si="6">C4/$B28</f>
        <v>7897.2005276455147</v>
      </c>
      <c r="D28" s="248">
        <f t="shared" si="6"/>
        <v>1152.03287314158</v>
      </c>
      <c r="E28" s="248">
        <f t="shared" si="6"/>
        <v>489.92619570498499</v>
      </c>
      <c r="F28" s="248">
        <f t="shared" si="6"/>
        <v>115.21225075308524</v>
      </c>
      <c r="G28" s="248">
        <f t="shared" si="6"/>
        <v>788.71352759692945</v>
      </c>
      <c r="H28" s="248">
        <f t="shared" si="6"/>
        <v>10443.085374842094</v>
      </c>
    </row>
    <row r="29" spans="1:17" x14ac:dyDescent="0.2">
      <c r="A29" s="268" t="s">
        <v>76</v>
      </c>
      <c r="B29" s="250">
        <f t="shared" si="5"/>
        <v>20520</v>
      </c>
      <c r="C29" s="248">
        <f t="shared" si="6"/>
        <v>8147.7303294346984</v>
      </c>
      <c r="D29" s="248">
        <f t="shared" si="6"/>
        <v>1240.2102519493178</v>
      </c>
      <c r="E29" s="248">
        <f t="shared" si="6"/>
        <v>762.8244278752436</v>
      </c>
      <c r="F29" s="248">
        <f t="shared" si="6"/>
        <v>217.63229239766079</v>
      </c>
      <c r="G29" s="248">
        <f t="shared" si="6"/>
        <v>544.25161159844049</v>
      </c>
      <c r="H29" s="248">
        <f t="shared" si="6"/>
        <v>10912.64891325536</v>
      </c>
    </row>
    <row r="30" spans="1:17" x14ac:dyDescent="0.2">
      <c r="A30" s="268" t="s">
        <v>77</v>
      </c>
      <c r="B30" s="250">
        <f t="shared" si="5"/>
        <v>15370</v>
      </c>
      <c r="C30" s="248">
        <f t="shared" si="6"/>
        <v>8285.5645764476249</v>
      </c>
      <c r="D30" s="248">
        <f t="shared" si="6"/>
        <v>1192.2673233571895</v>
      </c>
      <c r="E30" s="248">
        <f t="shared" si="6"/>
        <v>897.78106115809999</v>
      </c>
      <c r="F30" s="248">
        <f t="shared" si="6"/>
        <v>324.26610084580358</v>
      </c>
      <c r="G30" s="248">
        <f t="shared" si="6"/>
        <v>382.2972108002603</v>
      </c>
      <c r="H30" s="248">
        <f t="shared" si="6"/>
        <v>11082.176272608978</v>
      </c>
    </row>
    <row r="31" spans="1:17" x14ac:dyDescent="0.2">
      <c r="A31" s="268" t="s">
        <v>78</v>
      </c>
      <c r="B31" s="250">
        <f t="shared" si="5"/>
        <v>12079</v>
      </c>
      <c r="C31" s="248">
        <f t="shared" si="6"/>
        <v>7950.1370353506072</v>
      </c>
      <c r="D31" s="248">
        <f t="shared" si="6"/>
        <v>1472.3944366255485</v>
      </c>
      <c r="E31" s="248">
        <f t="shared" si="6"/>
        <v>1029.0302086265422</v>
      </c>
      <c r="F31" s="248">
        <f t="shared" si="6"/>
        <v>418.27810994287591</v>
      </c>
      <c r="G31" s="248">
        <f t="shared" si="6"/>
        <v>384.77034522725393</v>
      </c>
      <c r="H31" s="248">
        <f t="shared" si="6"/>
        <v>11254.610135772828</v>
      </c>
    </row>
    <row r="32" spans="1:17" x14ac:dyDescent="0.2">
      <c r="A32" s="268" t="s">
        <v>79</v>
      </c>
      <c r="B32" s="250">
        <f t="shared" si="5"/>
        <v>5086</v>
      </c>
      <c r="C32" s="248">
        <f t="shared" si="6"/>
        <v>9714.6229433739663</v>
      </c>
      <c r="D32" s="248">
        <f t="shared" si="6"/>
        <v>2027.9709418010223</v>
      </c>
      <c r="E32" s="248">
        <f t="shared" si="6"/>
        <v>1535.1042705465989</v>
      </c>
      <c r="F32" s="248">
        <f t="shared" si="6"/>
        <v>488.67912504915461</v>
      </c>
      <c r="G32" s="248">
        <f t="shared" si="6"/>
        <v>286.84443570585921</v>
      </c>
      <c r="H32" s="248">
        <f t="shared" si="6"/>
        <v>14053.221716476601</v>
      </c>
    </row>
    <row r="33" spans="1:8" x14ac:dyDescent="0.2">
      <c r="A33" s="268" t="s">
        <v>80</v>
      </c>
      <c r="B33" s="270">
        <f t="shared" si="5"/>
        <v>1396</v>
      </c>
      <c r="C33" s="252">
        <f t="shared" si="6"/>
        <v>9385.5207736389711</v>
      </c>
      <c r="D33" s="252">
        <f t="shared" si="6"/>
        <v>2688.0308452722056</v>
      </c>
      <c r="E33" s="252">
        <f t="shared" si="6"/>
        <v>1824.4686532951293</v>
      </c>
      <c r="F33" s="252">
        <f t="shared" si="6"/>
        <v>423.98860315186243</v>
      </c>
      <c r="G33" s="252">
        <f t="shared" si="6"/>
        <v>58.241253581661894</v>
      </c>
      <c r="H33" s="252">
        <f t="shared" si="6"/>
        <v>14380.25012893983</v>
      </c>
    </row>
    <row r="34" spans="1:8" x14ac:dyDescent="0.2">
      <c r="A34" s="268" t="s">
        <v>103</v>
      </c>
      <c r="B34" s="250">
        <f t="shared" si="5"/>
        <v>95615</v>
      </c>
      <c r="C34" s="248">
        <f t="shared" si="6"/>
        <v>8138.4864399937242</v>
      </c>
      <c r="D34" s="248">
        <f t="shared" si="6"/>
        <v>1286.9146890132301</v>
      </c>
      <c r="E34" s="248">
        <f t="shared" si="6"/>
        <v>757.24027129634464</v>
      </c>
      <c r="F34" s="248">
        <f t="shared" si="6"/>
        <v>233.4578581812477</v>
      </c>
      <c r="G34" s="248">
        <f t="shared" si="6"/>
        <v>582.52775652355797</v>
      </c>
      <c r="H34" s="248">
        <f t="shared" si="6"/>
        <v>10998.627015008102</v>
      </c>
    </row>
    <row r="35" spans="1:8" x14ac:dyDescent="0.2">
      <c r="A35" s="268"/>
      <c r="B35" s="250"/>
      <c r="C35" s="248"/>
      <c r="D35" s="248"/>
      <c r="E35" s="248"/>
      <c r="F35" s="248"/>
      <c r="G35" s="248"/>
      <c r="H35" s="248"/>
    </row>
    <row r="36" spans="1:8" x14ac:dyDescent="0.2">
      <c r="A36" s="268" t="s">
        <v>81</v>
      </c>
      <c r="B36" s="250">
        <f t="shared" ref="B36:B41" si="7">B12</f>
        <v>20375</v>
      </c>
      <c r="C36" s="248">
        <f t="shared" ref="C36:H41" si="8">C12/$B36</f>
        <v>8016.888328343558</v>
      </c>
      <c r="D36" s="248">
        <f t="shared" si="8"/>
        <v>1702.5252004907975</v>
      </c>
      <c r="E36" s="248">
        <f t="shared" si="8"/>
        <v>674.12098699386513</v>
      </c>
      <c r="F36" s="248">
        <f t="shared" si="8"/>
        <v>166.68536294478528</v>
      </c>
      <c r="G36" s="248">
        <f t="shared" si="8"/>
        <v>969.10036515337436</v>
      </c>
      <c r="H36" s="248">
        <f t="shared" si="8"/>
        <v>11529.320243926382</v>
      </c>
    </row>
    <row r="37" spans="1:8" x14ac:dyDescent="0.2">
      <c r="A37" s="268" t="s">
        <v>82</v>
      </c>
      <c r="B37" s="250">
        <f t="shared" si="7"/>
        <v>7188</v>
      </c>
      <c r="C37" s="248">
        <f t="shared" si="8"/>
        <v>8957.6573135781855</v>
      </c>
      <c r="D37" s="248">
        <f t="shared" si="8"/>
        <v>1220.9064468558709</v>
      </c>
      <c r="E37" s="248">
        <f t="shared" si="8"/>
        <v>1004.6439037284362</v>
      </c>
      <c r="F37" s="248">
        <f t="shared" si="8"/>
        <v>740.0712256538676</v>
      </c>
      <c r="G37" s="248">
        <f t="shared" si="8"/>
        <v>823.08534223706181</v>
      </c>
      <c r="H37" s="248">
        <f t="shared" si="8"/>
        <v>12746.364232053422</v>
      </c>
    </row>
    <row r="38" spans="1:8" x14ac:dyDescent="0.2">
      <c r="A38" s="268" t="s">
        <v>83</v>
      </c>
      <c r="B38" s="250">
        <f t="shared" si="7"/>
        <v>4611</v>
      </c>
      <c r="C38" s="248">
        <f t="shared" si="8"/>
        <v>9003.6003274777704</v>
      </c>
      <c r="D38" s="248">
        <f t="shared" si="8"/>
        <v>1562.4012079809149</v>
      </c>
      <c r="E38" s="248">
        <f t="shared" si="8"/>
        <v>1315.512997180655</v>
      </c>
      <c r="F38" s="248">
        <f t="shared" si="8"/>
        <v>524.76371502927771</v>
      </c>
      <c r="G38" s="248">
        <f t="shared" si="8"/>
        <v>803.35181305573633</v>
      </c>
      <c r="H38" s="248">
        <f t="shared" si="8"/>
        <v>13209.630060724356</v>
      </c>
    </row>
    <row r="39" spans="1:8" x14ac:dyDescent="0.2">
      <c r="A39" s="268" t="s">
        <v>84</v>
      </c>
      <c r="B39" s="250">
        <f t="shared" si="7"/>
        <v>4159</v>
      </c>
      <c r="C39" s="248">
        <f t="shared" si="8"/>
        <v>11149.708942053378</v>
      </c>
      <c r="D39" s="248">
        <f t="shared" si="8"/>
        <v>2177.9506155325798</v>
      </c>
      <c r="E39" s="248">
        <f t="shared" si="8"/>
        <v>1564.6471844193316</v>
      </c>
      <c r="F39" s="248">
        <f t="shared" si="8"/>
        <v>922.32811733589813</v>
      </c>
      <c r="G39" s="248">
        <f t="shared" si="8"/>
        <v>601.75519115171926</v>
      </c>
      <c r="H39" s="248">
        <f t="shared" si="8"/>
        <v>16416.390050492908</v>
      </c>
    </row>
    <row r="40" spans="1:8" x14ac:dyDescent="0.2">
      <c r="A40" s="268" t="s">
        <v>85</v>
      </c>
      <c r="B40" s="270">
        <f t="shared" si="7"/>
        <v>1795</v>
      </c>
      <c r="C40" s="252">
        <f t="shared" si="8"/>
        <v>14721.281454038995</v>
      </c>
      <c r="D40" s="252">
        <f t="shared" si="8"/>
        <v>4138.6653147632305</v>
      </c>
      <c r="E40" s="252">
        <f t="shared" si="8"/>
        <v>2622.2221894150416</v>
      </c>
      <c r="F40" s="252">
        <f t="shared" si="8"/>
        <v>1261.0062562674093</v>
      </c>
      <c r="G40" s="252">
        <f t="shared" si="8"/>
        <v>484.38271309192197</v>
      </c>
      <c r="H40" s="252">
        <f t="shared" si="8"/>
        <v>23227.557927576596</v>
      </c>
    </row>
    <row r="41" spans="1:8" x14ac:dyDescent="0.2">
      <c r="A41" s="268" t="s">
        <v>104</v>
      </c>
      <c r="B41" s="250">
        <f t="shared" si="7"/>
        <v>38128</v>
      </c>
      <c r="C41" s="248">
        <f t="shared" si="8"/>
        <v>8970.9316321338647</v>
      </c>
      <c r="D41" s="248">
        <f t="shared" si="8"/>
        <v>1761.3318117918589</v>
      </c>
      <c r="E41" s="248">
        <f t="shared" si="8"/>
        <v>1002.850461340747</v>
      </c>
      <c r="F41" s="248">
        <f t="shared" si="8"/>
        <v>452.03001993285778</v>
      </c>
      <c r="G41" s="248">
        <f t="shared" si="8"/>
        <v>858.63877989928665</v>
      </c>
      <c r="H41" s="248">
        <f t="shared" si="8"/>
        <v>13045.782705098616</v>
      </c>
    </row>
    <row r="42" spans="1:8" x14ac:dyDescent="0.2">
      <c r="A42" s="268"/>
      <c r="B42" s="250"/>
      <c r="C42" s="248"/>
      <c r="D42" s="248"/>
      <c r="E42" s="248"/>
      <c r="F42" s="248"/>
      <c r="G42" s="248"/>
      <c r="H42" s="248"/>
    </row>
    <row r="43" spans="1:8" x14ac:dyDescent="0.2">
      <c r="A43" s="268" t="s">
        <v>86</v>
      </c>
      <c r="B43" s="250">
        <f>B19</f>
        <v>10743</v>
      </c>
      <c r="C43" s="248">
        <f t="shared" ref="C43:H45" si="9">C19/$B43</f>
        <v>7981.0510695336516</v>
      </c>
      <c r="D43" s="248">
        <f t="shared" si="9"/>
        <v>1349.3539421018334</v>
      </c>
      <c r="E43" s="248">
        <f t="shared" si="9"/>
        <v>832.31414037047387</v>
      </c>
      <c r="F43" s="248">
        <f t="shared" si="9"/>
        <v>339.34789816624777</v>
      </c>
      <c r="G43" s="248">
        <f t="shared" si="9"/>
        <v>493.7423606069068</v>
      </c>
      <c r="H43" s="248">
        <f t="shared" si="9"/>
        <v>10995.809410779111</v>
      </c>
    </row>
    <row r="44" spans="1:8" x14ac:dyDescent="0.2">
      <c r="A44" s="268" t="s">
        <v>87</v>
      </c>
      <c r="B44" s="270">
        <f>B20</f>
        <v>7735</v>
      </c>
      <c r="C44" s="252">
        <f t="shared" si="9"/>
        <v>10978.847001939239</v>
      </c>
      <c r="D44" s="252">
        <f t="shared" si="9"/>
        <v>1981.7130937297989</v>
      </c>
      <c r="E44" s="252">
        <f t="shared" si="9"/>
        <v>1672.4029295410471</v>
      </c>
      <c r="F44" s="252">
        <f t="shared" si="9"/>
        <v>850.38509502262423</v>
      </c>
      <c r="G44" s="252">
        <f t="shared" si="9"/>
        <v>581.7174298642534</v>
      </c>
      <c r="H44" s="252">
        <f t="shared" si="9"/>
        <v>16065.065550096962</v>
      </c>
    </row>
    <row r="45" spans="1:8" x14ac:dyDescent="0.2">
      <c r="A45" s="268" t="s">
        <v>105</v>
      </c>
      <c r="B45" s="250">
        <f>B21</f>
        <v>18478</v>
      </c>
      <c r="C45" s="248">
        <f t="shared" si="9"/>
        <v>9235.9461630046571</v>
      </c>
      <c r="D45" s="248">
        <f t="shared" si="9"/>
        <v>1614.063220045459</v>
      </c>
      <c r="E45" s="248">
        <f t="shared" si="9"/>
        <v>1183.9802722156078</v>
      </c>
      <c r="F45" s="248">
        <f t="shared" si="9"/>
        <v>553.27108886243093</v>
      </c>
      <c r="G45" s="248">
        <f t="shared" si="9"/>
        <v>530.56924450698125</v>
      </c>
      <c r="H45" s="248">
        <f t="shared" si="9"/>
        <v>13117.829988635134</v>
      </c>
    </row>
    <row r="46" spans="1:8" x14ac:dyDescent="0.2">
      <c r="A46" s="268"/>
      <c r="B46" s="250"/>
      <c r="C46" s="248"/>
      <c r="D46" s="248"/>
      <c r="E46" s="248"/>
      <c r="F46" s="248"/>
      <c r="G46" s="248"/>
      <c r="H46" s="248"/>
    </row>
    <row r="47" spans="1:8" ht="13.5" thickBot="1" x14ac:dyDescent="0.25">
      <c r="A47" s="268" t="s">
        <v>209</v>
      </c>
      <c r="B47" s="272">
        <f>B23</f>
        <v>152221</v>
      </c>
      <c r="C47" s="253">
        <f t="shared" ref="C47:H47" si="10">C23/$B47</f>
        <v>8480.2154461605151</v>
      </c>
      <c r="D47" s="253">
        <f t="shared" si="10"/>
        <v>1445.4580346338546</v>
      </c>
      <c r="E47" s="253">
        <f t="shared" si="10"/>
        <v>870.56186991282402</v>
      </c>
      <c r="F47" s="253">
        <f t="shared" si="10"/>
        <v>327.02726226998902</v>
      </c>
      <c r="G47" s="253">
        <f t="shared" si="10"/>
        <v>645.38026514081503</v>
      </c>
      <c r="H47" s="272">
        <f t="shared" si="10"/>
        <v>11768.642878117998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FY2018</v>
      </c>
      <c r="C52" s="248"/>
      <c r="D52" s="248"/>
      <c r="E52" s="248"/>
      <c r="F52" s="248"/>
      <c r="G52" s="248"/>
      <c r="H52" s="248"/>
    </row>
    <row r="53" spans="1:8" ht="33.75" x14ac:dyDescent="0.2">
      <c r="A53" s="286" t="s">
        <v>245</v>
      </c>
      <c r="B53" s="296" t="str">
        <f t="shared" ref="B53:H59" si="11">B3</f>
        <v>ANB18</v>
      </c>
      <c r="C53" s="296" t="str">
        <f t="shared" si="11"/>
        <v>18/Pupil Salaries &amp; Benefits</v>
      </c>
      <c r="D53" s="296" t="str">
        <f t="shared" si="11"/>
        <v>18/Pupil Purchased Services</v>
      </c>
      <c r="E53" s="296" t="str">
        <f t="shared" si="11"/>
        <v>18/Pupil Supplies</v>
      </c>
      <c r="F53" s="296" t="str">
        <f t="shared" si="11"/>
        <v>18/Pupil Capital Outlay</v>
      </c>
      <c r="G53" s="296" t="str">
        <f t="shared" si="11"/>
        <v>18/Pupil Other</v>
      </c>
      <c r="H53" s="296" t="str">
        <f t="shared" si="11"/>
        <v>18/Pupil Total Expenditures</v>
      </c>
    </row>
    <row r="54" spans="1:8" x14ac:dyDescent="0.2">
      <c r="A54" s="268" t="s">
        <v>102</v>
      </c>
      <c r="B54" s="250">
        <f t="shared" si="11"/>
        <v>41164</v>
      </c>
      <c r="C54" s="254">
        <f t="shared" ref="C54:H60" si="12">C28/$H28</f>
        <v>0.75621334540367346</v>
      </c>
      <c r="D54" s="254">
        <f t="shared" si="12"/>
        <v>0.11031537441194188</v>
      </c>
      <c r="E54" s="254">
        <f t="shared" si="12"/>
        <v>4.6913931862056904E-2</v>
      </c>
      <c r="F54" s="254">
        <f t="shared" si="12"/>
        <v>1.1032395754480492E-2</v>
      </c>
      <c r="G54" s="254">
        <f t="shared" si="12"/>
        <v>7.5524952567847345E-2</v>
      </c>
      <c r="H54" s="254">
        <f t="shared" si="12"/>
        <v>1</v>
      </c>
    </row>
    <row r="55" spans="1:8" x14ac:dyDescent="0.2">
      <c r="A55" s="268" t="s">
        <v>76</v>
      </c>
      <c r="B55" s="250">
        <f t="shared" si="11"/>
        <v>20520</v>
      </c>
      <c r="C55" s="254">
        <f t="shared" si="12"/>
        <v>0.74663176596269176</v>
      </c>
      <c r="D55" s="254">
        <f t="shared" si="12"/>
        <v>0.11364887313866215</v>
      </c>
      <c r="E55" s="254">
        <f t="shared" si="12"/>
        <v>6.990277373889095E-2</v>
      </c>
      <c r="F55" s="254">
        <f t="shared" si="12"/>
        <v>1.9943122346152593E-2</v>
      </c>
      <c r="G55" s="254">
        <f t="shared" si="12"/>
        <v>4.9873464813602657E-2</v>
      </c>
      <c r="H55" s="254">
        <f t="shared" si="12"/>
        <v>1</v>
      </c>
    </row>
    <row r="56" spans="1:8" x14ac:dyDescent="0.2">
      <c r="A56" s="268" t="s">
        <v>77</v>
      </c>
      <c r="B56" s="250">
        <f t="shared" si="11"/>
        <v>15370</v>
      </c>
      <c r="C56" s="254">
        <f t="shared" si="12"/>
        <v>0.74764778800049059</v>
      </c>
      <c r="D56" s="254">
        <f t="shared" si="12"/>
        <v>0.10758422299273757</v>
      </c>
      <c r="E56" s="254">
        <f t="shared" si="12"/>
        <v>8.1011259798951324E-2</v>
      </c>
      <c r="F56" s="254">
        <f t="shared" si="12"/>
        <v>2.9260146461238746E-2</v>
      </c>
      <c r="G56" s="254">
        <f t="shared" si="12"/>
        <v>3.4496582746581732E-2</v>
      </c>
      <c r="H56" s="254">
        <f t="shared" si="12"/>
        <v>1</v>
      </c>
    </row>
    <row r="57" spans="1:8" x14ac:dyDescent="0.2">
      <c r="A57" s="268" t="s">
        <v>78</v>
      </c>
      <c r="B57" s="250">
        <f t="shared" si="11"/>
        <v>12079</v>
      </c>
      <c r="C57" s="254">
        <f t="shared" si="12"/>
        <v>0.70638937639261812</v>
      </c>
      <c r="D57" s="254">
        <f t="shared" si="12"/>
        <v>0.13082589435466416</v>
      </c>
      <c r="E57" s="254">
        <f t="shared" si="12"/>
        <v>9.143188402019943E-2</v>
      </c>
      <c r="F57" s="254">
        <f t="shared" si="12"/>
        <v>3.7165046580634284E-2</v>
      </c>
      <c r="G57" s="254">
        <f t="shared" si="12"/>
        <v>3.4187798651883969E-2</v>
      </c>
      <c r="H57" s="254">
        <f t="shared" si="12"/>
        <v>1</v>
      </c>
    </row>
    <row r="58" spans="1:8" x14ac:dyDescent="0.2">
      <c r="A58" s="268" t="s">
        <v>79</v>
      </c>
      <c r="B58" s="250">
        <f t="shared" si="11"/>
        <v>5086</v>
      </c>
      <c r="C58" s="254">
        <f t="shared" si="12"/>
        <v>0.69127372636440543</v>
      </c>
      <c r="D58" s="254">
        <f t="shared" si="12"/>
        <v>0.14430647880715794</v>
      </c>
      <c r="E58" s="254">
        <f t="shared" si="12"/>
        <v>0.10923504243491559</v>
      </c>
      <c r="F58" s="254">
        <f t="shared" si="12"/>
        <v>3.4773458706355301E-2</v>
      </c>
      <c r="G58" s="254">
        <f t="shared" si="12"/>
        <v>2.0411293687165731E-2</v>
      </c>
      <c r="H58" s="254">
        <f t="shared" si="12"/>
        <v>1</v>
      </c>
    </row>
    <row r="59" spans="1:8" x14ac:dyDescent="0.2">
      <c r="A59" s="268" t="s">
        <v>80</v>
      </c>
      <c r="B59" s="270">
        <f t="shared" si="11"/>
        <v>1396</v>
      </c>
      <c r="C59" s="255">
        <f t="shared" si="12"/>
        <v>0.65266742160144264</v>
      </c>
      <c r="D59" s="255">
        <f t="shared" si="12"/>
        <v>0.18692518010257853</v>
      </c>
      <c r="E59" s="255">
        <f t="shared" si="12"/>
        <v>0.12687322104526122</v>
      </c>
      <c r="F59" s="255">
        <f t="shared" si="12"/>
        <v>2.9484090982436938E-2</v>
      </c>
      <c r="G59" s="255">
        <f t="shared" si="12"/>
        <v>4.0500862682807644E-3</v>
      </c>
      <c r="H59" s="255">
        <f t="shared" si="12"/>
        <v>1</v>
      </c>
    </row>
    <row r="60" spans="1:8" x14ac:dyDescent="0.2">
      <c r="A60" s="268" t="s">
        <v>103</v>
      </c>
      <c r="B60" s="250">
        <f>SUM(B54:B59)</f>
        <v>95615</v>
      </c>
      <c r="C60" s="254">
        <f t="shared" si="12"/>
        <v>0.73995476243429359</v>
      </c>
      <c r="D60" s="254">
        <f t="shared" si="12"/>
        <v>0.11700684887824447</v>
      </c>
      <c r="E60" s="254">
        <f t="shared" si="12"/>
        <v>6.8848618128704395E-2</v>
      </c>
      <c r="F60" s="254">
        <f t="shared" si="12"/>
        <v>2.1226091025969365E-2</v>
      </c>
      <c r="G60" s="254">
        <f t="shared" si="12"/>
        <v>5.2963679532788382E-2</v>
      </c>
      <c r="H60" s="254">
        <f t="shared" si="12"/>
        <v>1</v>
      </c>
    </row>
    <row r="61" spans="1:8" x14ac:dyDescent="0.2">
      <c r="A61" s="268"/>
      <c r="B61" s="250"/>
      <c r="C61" s="254"/>
      <c r="D61" s="254"/>
      <c r="E61" s="254"/>
      <c r="F61" s="254"/>
      <c r="G61" s="254"/>
      <c r="H61" s="254"/>
    </row>
    <row r="62" spans="1:8" x14ac:dyDescent="0.2">
      <c r="A62" s="268" t="s">
        <v>81</v>
      </c>
      <c r="B62" s="250">
        <f t="shared" ref="B62:B67" si="13">B12</f>
        <v>20375</v>
      </c>
      <c r="C62" s="254">
        <f t="shared" ref="C62:H67" si="14">C36/$H36</f>
        <v>0.69534787469945036</v>
      </c>
      <c r="D62" s="254">
        <f t="shared" si="14"/>
        <v>0.14766917428524753</v>
      </c>
      <c r="E62" s="254">
        <f t="shared" si="14"/>
        <v>5.8470141580895925E-2</v>
      </c>
      <c r="F62" s="254">
        <f t="shared" si="14"/>
        <v>1.4457518693055189E-2</v>
      </c>
      <c r="G62" s="254">
        <f t="shared" si="14"/>
        <v>8.405529074135086E-2</v>
      </c>
      <c r="H62" s="254">
        <f t="shared" si="14"/>
        <v>1</v>
      </c>
    </row>
    <row r="63" spans="1:8" x14ac:dyDescent="0.2">
      <c r="A63" s="268" t="s">
        <v>82</v>
      </c>
      <c r="B63" s="250">
        <f t="shared" si="13"/>
        <v>7188</v>
      </c>
      <c r="C63" s="254">
        <f t="shared" si="14"/>
        <v>0.70276175625456128</v>
      </c>
      <c r="D63" s="254">
        <f t="shared" si="14"/>
        <v>9.5784682175144811E-2</v>
      </c>
      <c r="E63" s="254">
        <f t="shared" si="14"/>
        <v>7.8818075918625261E-2</v>
      </c>
      <c r="F63" s="254">
        <f t="shared" si="14"/>
        <v>5.8061358688684131E-2</v>
      </c>
      <c r="G63" s="254">
        <f t="shared" si="14"/>
        <v>6.4574126962984479E-2</v>
      </c>
      <c r="H63" s="254">
        <f t="shared" si="14"/>
        <v>1</v>
      </c>
    </row>
    <row r="64" spans="1:8" x14ac:dyDescent="0.2">
      <c r="A64" s="268" t="s">
        <v>83</v>
      </c>
      <c r="B64" s="250">
        <f t="shared" si="13"/>
        <v>4611</v>
      </c>
      <c r="C64" s="254">
        <f t="shared" si="14"/>
        <v>0.68159367719523056</v>
      </c>
      <c r="D64" s="254">
        <f t="shared" si="14"/>
        <v>0.11827743856554603</v>
      </c>
      <c r="E64" s="254">
        <f t="shared" si="14"/>
        <v>9.9587421535143147E-2</v>
      </c>
      <c r="F64" s="254">
        <f t="shared" si="14"/>
        <v>3.9725844903827842E-2</v>
      </c>
      <c r="G64" s="254">
        <f t="shared" si="14"/>
        <v>6.0815617800252325E-2</v>
      </c>
      <c r="H64" s="254">
        <f t="shared" si="14"/>
        <v>1</v>
      </c>
    </row>
    <row r="65" spans="1:8" x14ac:dyDescent="0.2">
      <c r="A65" s="268" t="s">
        <v>84</v>
      </c>
      <c r="B65" s="250">
        <f t="shared" si="13"/>
        <v>4159</v>
      </c>
      <c r="C65" s="254">
        <f t="shared" si="14"/>
        <v>0.67918153185685326</v>
      </c>
      <c r="D65" s="254">
        <f t="shared" si="14"/>
        <v>0.13266927801019116</v>
      </c>
      <c r="E65" s="254">
        <f t="shared" si="14"/>
        <v>9.5310063881696841E-2</v>
      </c>
      <c r="F65" s="254">
        <f t="shared" si="14"/>
        <v>5.6183370064858129E-2</v>
      </c>
      <c r="G65" s="254">
        <f t="shared" si="14"/>
        <v>3.6655756186400518E-2</v>
      </c>
      <c r="H65" s="254">
        <f t="shared" si="14"/>
        <v>1</v>
      </c>
    </row>
    <row r="66" spans="1:8" x14ac:dyDescent="0.2">
      <c r="A66" s="268" t="s">
        <v>85</v>
      </c>
      <c r="B66" s="270">
        <f t="shared" si="13"/>
        <v>1795</v>
      </c>
      <c r="C66" s="255">
        <f t="shared" si="14"/>
        <v>0.63378515726620399</v>
      </c>
      <c r="D66" s="255">
        <f t="shared" si="14"/>
        <v>0.17817909776256149</v>
      </c>
      <c r="E66" s="255">
        <f t="shared" si="14"/>
        <v>0.1128927198283658</v>
      </c>
      <c r="F66" s="255">
        <f t="shared" si="14"/>
        <v>5.4289230929881659E-2</v>
      </c>
      <c r="G66" s="255">
        <f t="shared" si="14"/>
        <v>2.085379421298721E-2</v>
      </c>
      <c r="H66" s="255">
        <f t="shared" si="14"/>
        <v>1</v>
      </c>
    </row>
    <row r="67" spans="1:8" x14ac:dyDescent="0.2">
      <c r="A67" s="268" t="s">
        <v>104</v>
      </c>
      <c r="B67" s="250">
        <f t="shared" si="13"/>
        <v>38128</v>
      </c>
      <c r="C67" s="254">
        <f t="shared" si="14"/>
        <v>0.68764993522602536</v>
      </c>
      <c r="D67" s="254">
        <f t="shared" si="14"/>
        <v>0.13501158585935105</v>
      </c>
      <c r="E67" s="254">
        <f t="shared" si="14"/>
        <v>7.6871620814963293E-2</v>
      </c>
      <c r="F67" s="254">
        <f t="shared" si="14"/>
        <v>3.4649513191431065E-2</v>
      </c>
      <c r="G67" s="254">
        <f t="shared" si="14"/>
        <v>6.5817344908229172E-2</v>
      </c>
      <c r="H67" s="254">
        <f t="shared" si="14"/>
        <v>1</v>
      </c>
    </row>
    <row r="68" spans="1:8" x14ac:dyDescent="0.2">
      <c r="A68" s="268"/>
      <c r="B68" s="250"/>
      <c r="C68" s="254"/>
      <c r="D68" s="254"/>
      <c r="E68" s="254"/>
      <c r="F68" s="254"/>
      <c r="G68" s="254"/>
      <c r="H68" s="254"/>
    </row>
    <row r="69" spans="1:8" x14ac:dyDescent="0.2">
      <c r="A69" s="268" t="s">
        <v>86</v>
      </c>
      <c r="B69" s="250">
        <f>B19</f>
        <v>10743</v>
      </c>
      <c r="C69" s="254">
        <f t="shared" ref="C69:H71" si="15">C43/$H43</f>
        <v>0.72582661006381999</v>
      </c>
      <c r="D69" s="254">
        <f t="shared" si="15"/>
        <v>0.12271529013399156</v>
      </c>
      <c r="E69" s="254">
        <f t="shared" si="15"/>
        <v>7.5693758347117446E-2</v>
      </c>
      <c r="F69" s="254">
        <f t="shared" si="15"/>
        <v>3.0861566028380551E-2</v>
      </c>
      <c r="G69" s="254">
        <f t="shared" si="15"/>
        <v>4.4902775426690716E-2</v>
      </c>
      <c r="H69" s="254">
        <f t="shared" si="15"/>
        <v>1</v>
      </c>
    </row>
    <row r="70" spans="1:8" x14ac:dyDescent="0.2">
      <c r="A70" s="268" t="s">
        <v>87</v>
      </c>
      <c r="B70" s="270">
        <f>B20</f>
        <v>7735</v>
      </c>
      <c r="C70" s="255">
        <f t="shared" si="15"/>
        <v>0.68339883007031832</v>
      </c>
      <c r="D70" s="255">
        <f t="shared" si="15"/>
        <v>0.12335543154492999</v>
      </c>
      <c r="E70" s="255">
        <f t="shared" si="15"/>
        <v>0.1041018428668007</v>
      </c>
      <c r="F70" s="255">
        <f t="shared" si="15"/>
        <v>5.2933807980477969E-2</v>
      </c>
      <c r="G70" s="255">
        <f t="shared" si="15"/>
        <v>3.6210087537473033E-2</v>
      </c>
      <c r="H70" s="255">
        <f t="shared" si="15"/>
        <v>1</v>
      </c>
    </row>
    <row r="71" spans="1:8" x14ac:dyDescent="0.2">
      <c r="A71" s="268" t="s">
        <v>105</v>
      </c>
      <c r="B71" s="250">
        <f>B21</f>
        <v>18478</v>
      </c>
      <c r="C71" s="254">
        <f t="shared" si="15"/>
        <v>0.70407576336988542</v>
      </c>
      <c r="D71" s="254">
        <f t="shared" si="15"/>
        <v>0.12304346232904616</v>
      </c>
      <c r="E71" s="254">
        <f t="shared" si="15"/>
        <v>9.0257327106798166E-2</v>
      </c>
      <c r="F71" s="254">
        <f t="shared" si="15"/>
        <v>4.2177028467495555E-2</v>
      </c>
      <c r="G71" s="254">
        <f t="shared" si="15"/>
        <v>4.0446418726774881E-2</v>
      </c>
      <c r="H71" s="254">
        <f t="shared" si="15"/>
        <v>1</v>
      </c>
    </row>
    <row r="72" spans="1:8" x14ac:dyDescent="0.2">
      <c r="A72" s="268"/>
      <c r="B72" s="250"/>
      <c r="C72" s="254"/>
      <c r="D72" s="254"/>
      <c r="E72" s="254"/>
      <c r="F72" s="254"/>
      <c r="G72" s="254"/>
      <c r="H72" s="254"/>
    </row>
    <row r="73" spans="1:8" ht="13.5" thickBot="1" x14ac:dyDescent="0.25">
      <c r="A73" s="268" t="s">
        <v>230</v>
      </c>
      <c r="B73" s="272">
        <f>B71+B67+B60</f>
        <v>152221</v>
      </c>
      <c r="C73" s="256">
        <f t="shared" ref="C73:H73" si="16">C47/$H47</f>
        <v>0.72057717563408996</v>
      </c>
      <c r="D73" s="256">
        <f t="shared" si="16"/>
        <v>0.12282283094182966</v>
      </c>
      <c r="E73" s="256">
        <f t="shared" si="16"/>
        <v>7.3973004273203108E-2</v>
      </c>
      <c r="F73" s="256">
        <f t="shared" si="16"/>
        <v>2.7788018181607539E-2</v>
      </c>
      <c r="G73" s="256">
        <f t="shared" si="16"/>
        <v>5.4838970969269658E-2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1331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ANB17</v>
      </c>
      <c r="C3" s="296" t="str">
        <f>RIGHT(C1,2)&amp;"/Pupil Salaries &amp; Benefits"</f>
        <v>17/Pupil Salaries &amp; Benefits</v>
      </c>
      <c r="D3" s="296" t="str">
        <f>RIGHT(C1,2)&amp;"/Pupil Purchased Services"</f>
        <v>17/Pupil Purchased Services</v>
      </c>
      <c r="E3" s="296" t="str">
        <f>RIGHT(C1,2)&amp;"/Pupil Supplies"</f>
        <v>17/Pupil Supplies</v>
      </c>
      <c r="F3" s="296" t="str">
        <f>RIGHT(C1,2)&amp;"/Pupil Capital Outlay"</f>
        <v>17/Pupil Capital Outlay</v>
      </c>
      <c r="G3" s="296" t="str">
        <f>RIGHT(C1,2)&amp;"/Pupil Other"</f>
        <v>17/Pupil Other</v>
      </c>
      <c r="H3" s="296" t="str">
        <f>RIGHT(C1,2)&amp;"/Pupil Total Expenditures"</f>
        <v>17/Pupil Total Expenditures</v>
      </c>
      <c r="I3" s="251"/>
      <c r="K3" s="358"/>
      <c r="L3" s="358"/>
      <c r="M3" s="358"/>
      <c r="N3" s="358"/>
      <c r="O3" s="358"/>
      <c r="P3" s="358"/>
      <c r="Q3" s="358"/>
    </row>
    <row r="4" spans="1:17" ht="15" x14ac:dyDescent="0.25">
      <c r="A4" s="248" t="s">
        <v>102</v>
      </c>
      <c r="B4" s="250">
        <v>40904</v>
      </c>
      <c r="C4" s="250">
        <v>313463356.63</v>
      </c>
      <c r="D4" s="250">
        <v>45863364.329999998</v>
      </c>
      <c r="E4" s="250">
        <v>21433300.719999999</v>
      </c>
      <c r="F4" s="250">
        <v>3962847.5500000003</v>
      </c>
      <c r="G4" s="250">
        <v>17219949.619999997</v>
      </c>
      <c r="H4" s="250">
        <f t="shared" ref="H4:H9" si="0">SUM(C4:G4)</f>
        <v>401942818.84999996</v>
      </c>
      <c r="I4" s="251"/>
      <c r="K4" s="378"/>
      <c r="L4" s="379"/>
      <c r="M4" s="379"/>
      <c r="N4" s="379"/>
      <c r="O4" s="379"/>
      <c r="P4" s="379"/>
      <c r="Q4" s="379"/>
    </row>
    <row r="5" spans="1:17" ht="15" x14ac:dyDescent="0.25">
      <c r="A5" s="268" t="s">
        <v>76</v>
      </c>
      <c r="B5" s="250">
        <v>20549</v>
      </c>
      <c r="C5" s="250">
        <v>164410558.59</v>
      </c>
      <c r="D5" s="250">
        <v>24017163.699999996</v>
      </c>
      <c r="E5" s="250">
        <v>15825172.350000001</v>
      </c>
      <c r="F5" s="250">
        <v>8378183.3799999999</v>
      </c>
      <c r="G5" s="250">
        <v>8570856.6699999999</v>
      </c>
      <c r="H5" s="250">
        <f t="shared" si="0"/>
        <v>221201934.68999997</v>
      </c>
      <c r="I5" s="251"/>
      <c r="K5" s="378"/>
      <c r="L5" s="379"/>
      <c r="M5" s="379"/>
      <c r="N5" s="379"/>
      <c r="O5" s="379"/>
      <c r="P5" s="379"/>
      <c r="Q5" s="379"/>
    </row>
    <row r="6" spans="1:17" ht="15" x14ac:dyDescent="0.25">
      <c r="A6" s="268" t="s">
        <v>77</v>
      </c>
      <c r="B6" s="250">
        <v>15272</v>
      </c>
      <c r="C6" s="250">
        <v>124028501.77999999</v>
      </c>
      <c r="D6" s="250">
        <v>18130012.740000002</v>
      </c>
      <c r="E6" s="250">
        <v>13122070.769999998</v>
      </c>
      <c r="F6" s="250">
        <v>5608602.9400000004</v>
      </c>
      <c r="G6" s="250">
        <v>7846614.120000001</v>
      </c>
      <c r="H6" s="250">
        <f t="shared" si="0"/>
        <v>168735802.34999999</v>
      </c>
      <c r="I6" s="251"/>
      <c r="K6" s="378"/>
      <c r="L6" s="379"/>
      <c r="M6" s="379"/>
      <c r="N6" s="379"/>
      <c r="O6" s="379"/>
      <c r="P6" s="379"/>
      <c r="Q6" s="379"/>
    </row>
    <row r="7" spans="1:17" ht="15" x14ac:dyDescent="0.25">
      <c r="A7" s="268" t="s">
        <v>78</v>
      </c>
      <c r="B7" s="250">
        <v>12245</v>
      </c>
      <c r="C7" s="250">
        <v>97276471.259999976</v>
      </c>
      <c r="D7" s="250">
        <v>18723651.760000009</v>
      </c>
      <c r="E7" s="250">
        <v>12636389.689999999</v>
      </c>
      <c r="F7" s="250">
        <v>5785544.0600000024</v>
      </c>
      <c r="G7" s="250">
        <v>4728403.790000001</v>
      </c>
      <c r="H7" s="250">
        <f t="shared" si="0"/>
        <v>139150460.55999997</v>
      </c>
      <c r="I7" s="251"/>
      <c r="K7" s="378"/>
      <c r="L7" s="379"/>
      <c r="M7" s="379"/>
      <c r="N7" s="379"/>
      <c r="O7" s="379"/>
      <c r="P7" s="379"/>
      <c r="Q7" s="379"/>
    </row>
    <row r="8" spans="1:17" ht="15" x14ac:dyDescent="0.25">
      <c r="A8" s="268" t="s">
        <v>79</v>
      </c>
      <c r="B8" s="250">
        <v>4891</v>
      </c>
      <c r="C8" s="250">
        <v>43004111.090000011</v>
      </c>
      <c r="D8" s="250">
        <v>9014818.1899999976</v>
      </c>
      <c r="E8" s="250">
        <v>7233423.2700000014</v>
      </c>
      <c r="F8" s="250">
        <v>2758491.5900000003</v>
      </c>
      <c r="G8" s="250">
        <v>1535549.1500000001</v>
      </c>
      <c r="H8" s="250">
        <f t="shared" si="0"/>
        <v>63546393.290000014</v>
      </c>
      <c r="I8" s="251"/>
      <c r="K8" s="378"/>
      <c r="L8" s="379"/>
      <c r="M8" s="379"/>
      <c r="N8" s="379"/>
      <c r="O8" s="379"/>
      <c r="P8" s="379"/>
      <c r="Q8" s="379"/>
    </row>
    <row r="9" spans="1:17" ht="15" x14ac:dyDescent="0.25">
      <c r="A9" s="268" t="s">
        <v>80</v>
      </c>
      <c r="B9" s="270">
        <v>1519</v>
      </c>
      <c r="C9" s="270">
        <v>16634041.960000001</v>
      </c>
      <c r="D9" s="270">
        <v>4328182.63</v>
      </c>
      <c r="E9" s="270">
        <v>3046855.3799999994</v>
      </c>
      <c r="F9" s="270">
        <v>880637.9800000001</v>
      </c>
      <c r="G9" s="270">
        <v>41022.78</v>
      </c>
      <c r="H9" s="270">
        <f t="shared" si="0"/>
        <v>24930740.73</v>
      </c>
      <c r="I9" s="251"/>
      <c r="K9" s="378"/>
      <c r="L9" s="379"/>
      <c r="M9" s="379"/>
      <c r="N9" s="379"/>
      <c r="O9" s="379"/>
      <c r="P9" s="379"/>
      <c r="Q9" s="379"/>
    </row>
    <row r="10" spans="1:17" x14ac:dyDescent="0.2">
      <c r="A10" s="268" t="s">
        <v>103</v>
      </c>
      <c r="B10" s="271">
        <f t="shared" ref="B10:H10" si="1">SUM(B4:B9)</f>
        <v>95380</v>
      </c>
      <c r="C10" s="271">
        <f t="shared" si="1"/>
        <v>758817041.31000006</v>
      </c>
      <c r="D10" s="271">
        <f t="shared" si="1"/>
        <v>120077193.35000001</v>
      </c>
      <c r="E10" s="271">
        <f t="shared" si="1"/>
        <v>73297212.179999992</v>
      </c>
      <c r="F10" s="271">
        <f t="shared" si="1"/>
        <v>27374307.500000004</v>
      </c>
      <c r="G10" s="271">
        <f t="shared" si="1"/>
        <v>39942396.129999995</v>
      </c>
      <c r="H10" s="250">
        <f t="shared" si="1"/>
        <v>1019508150.4699999</v>
      </c>
      <c r="I10" s="251"/>
    </row>
    <row r="11" spans="1:17" x14ac:dyDescent="0.2">
      <c r="A11" s="268"/>
      <c r="B11" s="240"/>
      <c r="C11" s="271"/>
      <c r="D11" s="271"/>
      <c r="E11" s="271"/>
      <c r="F11" s="271"/>
      <c r="G11" s="271"/>
      <c r="H11" s="250"/>
      <c r="I11" s="251"/>
    </row>
    <row r="12" spans="1:17" ht="15" x14ac:dyDescent="0.25">
      <c r="A12" s="268" t="s">
        <v>81</v>
      </c>
      <c r="B12" s="250">
        <v>21519</v>
      </c>
      <c r="C12" s="250">
        <v>171784710.04000002</v>
      </c>
      <c r="D12" s="250">
        <v>36818988.969999999</v>
      </c>
      <c r="E12" s="250">
        <v>13989435.439999998</v>
      </c>
      <c r="F12" s="250">
        <v>6611597.1200000001</v>
      </c>
      <c r="G12" s="250">
        <v>6862069.29</v>
      </c>
      <c r="H12" s="250">
        <f>SUM(C12:G12)</f>
        <v>236066800.86000001</v>
      </c>
      <c r="I12" s="251"/>
      <c r="K12" s="378"/>
      <c r="L12" s="379"/>
      <c r="M12" s="379"/>
      <c r="N12" s="379"/>
      <c r="O12" s="379"/>
      <c r="P12" s="379"/>
      <c r="Q12" s="379"/>
    </row>
    <row r="13" spans="1:17" ht="15" x14ac:dyDescent="0.25">
      <c r="A13" s="268" t="s">
        <v>82</v>
      </c>
      <c r="B13" s="250">
        <v>5945</v>
      </c>
      <c r="C13" s="250">
        <v>51430292.149999991</v>
      </c>
      <c r="D13" s="250">
        <v>7351863.7199999997</v>
      </c>
      <c r="E13" s="250">
        <v>6296949.4199999999</v>
      </c>
      <c r="F13" s="250">
        <v>1920931.32</v>
      </c>
      <c r="G13" s="250">
        <v>5896746.3800000008</v>
      </c>
      <c r="H13" s="250">
        <f>SUM(C13:G13)</f>
        <v>72896782.989999995</v>
      </c>
      <c r="I13" s="251"/>
      <c r="K13" s="378"/>
      <c r="L13" s="379"/>
      <c r="M13" s="379"/>
      <c r="N13" s="379"/>
      <c r="O13" s="379"/>
      <c r="P13" s="379"/>
      <c r="Q13" s="379"/>
    </row>
    <row r="14" spans="1:17" ht="15" x14ac:dyDescent="0.25">
      <c r="A14" s="268" t="s">
        <v>83</v>
      </c>
      <c r="B14" s="250">
        <v>4371</v>
      </c>
      <c r="C14" s="250">
        <v>38781776.969999999</v>
      </c>
      <c r="D14" s="250">
        <v>6669032.1600000001</v>
      </c>
      <c r="E14" s="250">
        <v>5208175.5199999996</v>
      </c>
      <c r="F14" s="250">
        <v>3019901.2199999997</v>
      </c>
      <c r="G14" s="250">
        <v>2530552.52</v>
      </c>
      <c r="H14" s="250">
        <f>SUM(C14:G14)</f>
        <v>56209438.389999993</v>
      </c>
      <c r="I14" s="251"/>
      <c r="K14" s="378"/>
      <c r="L14" s="379"/>
      <c r="M14" s="379"/>
      <c r="N14" s="379"/>
      <c r="O14" s="379"/>
      <c r="P14" s="379"/>
      <c r="Q14" s="379"/>
    </row>
    <row r="15" spans="1:17" ht="15" x14ac:dyDescent="0.25">
      <c r="A15" s="268" t="s">
        <v>84</v>
      </c>
      <c r="B15" s="250">
        <v>4839</v>
      </c>
      <c r="C15" s="250">
        <v>52022589.809999987</v>
      </c>
      <c r="D15" s="250">
        <v>11252277.040000001</v>
      </c>
      <c r="E15" s="250">
        <v>7509729.3200000003</v>
      </c>
      <c r="F15" s="250">
        <v>2976831.13</v>
      </c>
      <c r="G15" s="250">
        <v>2864698.05</v>
      </c>
      <c r="H15" s="250">
        <f>SUM(C15:G15)</f>
        <v>76626125.349999979</v>
      </c>
      <c r="I15" s="251"/>
      <c r="K15" s="378"/>
      <c r="L15" s="379"/>
      <c r="M15" s="379"/>
      <c r="N15" s="379"/>
      <c r="O15" s="379"/>
      <c r="P15" s="379"/>
      <c r="Q15" s="379"/>
    </row>
    <row r="16" spans="1:17" ht="15" x14ac:dyDescent="0.25">
      <c r="A16" s="268" t="s">
        <v>85</v>
      </c>
      <c r="B16" s="270">
        <v>1571</v>
      </c>
      <c r="C16" s="270">
        <v>23309316.950000007</v>
      </c>
      <c r="D16" s="270">
        <v>6265286.2000000002</v>
      </c>
      <c r="E16" s="270">
        <v>4643360.1100000003</v>
      </c>
      <c r="F16" s="270">
        <v>2410040.52</v>
      </c>
      <c r="G16" s="270">
        <v>597446.79000000015</v>
      </c>
      <c r="H16" s="270">
        <f>SUM(C16:G16)</f>
        <v>37225450.570000008</v>
      </c>
      <c r="I16" s="251"/>
      <c r="K16" s="378"/>
      <c r="L16" s="379"/>
      <c r="M16" s="379"/>
      <c r="N16" s="379"/>
      <c r="O16" s="379"/>
      <c r="P16" s="379"/>
      <c r="Q16" s="379"/>
    </row>
    <row r="17" spans="1:17" x14ac:dyDescent="0.2">
      <c r="A17" s="268" t="s">
        <v>104</v>
      </c>
      <c r="B17" s="271">
        <f t="shared" ref="B17:H17" si="2">SUM(B12:B16)</f>
        <v>38245</v>
      </c>
      <c r="C17" s="271">
        <f t="shared" si="2"/>
        <v>337328685.91999996</v>
      </c>
      <c r="D17" s="271">
        <f t="shared" si="2"/>
        <v>68357448.089999989</v>
      </c>
      <c r="E17" s="271">
        <f t="shared" si="2"/>
        <v>37647649.810000002</v>
      </c>
      <c r="F17" s="271">
        <f t="shared" si="2"/>
        <v>16939301.309999999</v>
      </c>
      <c r="G17" s="271">
        <f t="shared" si="2"/>
        <v>18751513.030000001</v>
      </c>
      <c r="H17" s="271">
        <f t="shared" si="2"/>
        <v>479024598.15999997</v>
      </c>
      <c r="I17" s="251"/>
    </row>
    <row r="18" spans="1:17" x14ac:dyDescent="0.2">
      <c r="A18" s="268"/>
      <c r="B18" s="240"/>
      <c r="C18" s="271"/>
      <c r="D18" s="271"/>
      <c r="E18" s="271"/>
      <c r="F18" s="271"/>
      <c r="G18" s="271"/>
      <c r="H18" s="250"/>
      <c r="I18" s="251"/>
    </row>
    <row r="19" spans="1:17" ht="15" x14ac:dyDescent="0.25">
      <c r="A19" s="268" t="s">
        <v>86</v>
      </c>
      <c r="B19" s="250">
        <v>10156</v>
      </c>
      <c r="C19" s="250">
        <v>80749408.879999995</v>
      </c>
      <c r="D19" s="250">
        <v>13355054.59</v>
      </c>
      <c r="E19" s="250">
        <v>8867633.6399999987</v>
      </c>
      <c r="F19" s="250">
        <v>3868439.03</v>
      </c>
      <c r="G19" s="250">
        <v>4865959.49</v>
      </c>
      <c r="H19" s="250">
        <f>SUM(C19:G19)</f>
        <v>111706495.63</v>
      </c>
      <c r="I19" s="251"/>
      <c r="K19" s="378"/>
      <c r="L19" s="379"/>
      <c r="M19" s="379"/>
      <c r="N19" s="379"/>
      <c r="O19" s="379"/>
      <c r="P19" s="379"/>
      <c r="Q19" s="379"/>
    </row>
    <row r="20" spans="1:17" ht="15" x14ac:dyDescent="0.25">
      <c r="A20" s="268" t="s">
        <v>87</v>
      </c>
      <c r="B20" s="270">
        <v>7652</v>
      </c>
      <c r="C20" s="270">
        <v>83453966.479999974</v>
      </c>
      <c r="D20" s="270">
        <v>15527528.760000002</v>
      </c>
      <c r="E20" s="270">
        <v>13038167.349999998</v>
      </c>
      <c r="F20" s="270">
        <v>4790850.57</v>
      </c>
      <c r="G20" s="270">
        <v>4908842.0500000007</v>
      </c>
      <c r="H20" s="270">
        <f>SUM(C20:G20)</f>
        <v>121719355.20999996</v>
      </c>
      <c r="I20" s="251"/>
      <c r="K20" s="378"/>
      <c r="L20" s="379"/>
      <c r="M20" s="379"/>
      <c r="N20" s="379"/>
      <c r="O20" s="379"/>
      <c r="P20" s="379"/>
      <c r="Q20" s="379"/>
    </row>
    <row r="21" spans="1:17" ht="15" x14ac:dyDescent="0.25">
      <c r="A21" s="268" t="s">
        <v>105</v>
      </c>
      <c r="B21" s="271">
        <f t="shared" ref="B21:H21" si="3">SUM(B19:B20)</f>
        <v>17808</v>
      </c>
      <c r="C21" s="271">
        <f t="shared" si="3"/>
        <v>164203375.35999995</v>
      </c>
      <c r="D21" s="271">
        <f t="shared" si="3"/>
        <v>28882583.350000001</v>
      </c>
      <c r="E21" s="271">
        <f t="shared" si="3"/>
        <v>21905800.989999995</v>
      </c>
      <c r="F21" s="271">
        <f t="shared" si="3"/>
        <v>8659289.5999999996</v>
      </c>
      <c r="G21" s="271">
        <f t="shared" si="3"/>
        <v>9774801.540000001</v>
      </c>
      <c r="H21" s="271">
        <f t="shared" si="3"/>
        <v>233425850.83999997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151433</v>
      </c>
      <c r="C23" s="272">
        <f t="shared" si="4"/>
        <v>1260349102.5899999</v>
      </c>
      <c r="D23" s="272">
        <f t="shared" si="4"/>
        <v>217317224.79000002</v>
      </c>
      <c r="E23" s="272">
        <f t="shared" si="4"/>
        <v>132850662.97999999</v>
      </c>
      <c r="F23" s="272">
        <f t="shared" si="4"/>
        <v>52972898.409999996</v>
      </c>
      <c r="G23" s="272">
        <f t="shared" si="4"/>
        <v>68468710.699999988</v>
      </c>
      <c r="H23" s="272">
        <f t="shared" si="4"/>
        <v>1731958599.4699998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FY2017</v>
      </c>
      <c r="C26" s="264"/>
      <c r="D26" s="264"/>
      <c r="E26" s="264"/>
      <c r="F26" s="264"/>
      <c r="G26" s="264"/>
      <c r="H26" s="264"/>
    </row>
    <row r="27" spans="1:17" ht="33.75" x14ac:dyDescent="0.2">
      <c r="A27" s="286" t="s">
        <v>245</v>
      </c>
      <c r="B27" s="296" t="str">
        <f t="shared" ref="B27:H34" si="5">B3</f>
        <v>ANB17</v>
      </c>
      <c r="C27" s="296" t="str">
        <f t="shared" si="5"/>
        <v>17/Pupil Salaries &amp; Benefits</v>
      </c>
      <c r="D27" s="296" t="str">
        <f t="shared" si="5"/>
        <v>17/Pupil Purchased Services</v>
      </c>
      <c r="E27" s="296" t="str">
        <f t="shared" si="5"/>
        <v>17/Pupil Supplies</v>
      </c>
      <c r="F27" s="296" t="str">
        <f t="shared" si="5"/>
        <v>17/Pupil Capital Outlay</v>
      </c>
      <c r="G27" s="296" t="str">
        <f t="shared" si="5"/>
        <v>17/Pupil Other</v>
      </c>
      <c r="H27" s="296" t="str">
        <f t="shared" si="5"/>
        <v>17/Pupil Total Expenditures</v>
      </c>
    </row>
    <row r="28" spans="1:17" x14ac:dyDescent="0.2">
      <c r="A28" s="268" t="s">
        <v>102</v>
      </c>
      <c r="B28" s="250">
        <f t="shared" si="5"/>
        <v>40904</v>
      </c>
      <c r="C28" s="248">
        <f t="shared" ref="C28:H34" si="6">C4/$B28</f>
        <v>7663.391272980637</v>
      </c>
      <c r="D28" s="248">
        <f t="shared" si="6"/>
        <v>1121.2439939859182</v>
      </c>
      <c r="E28" s="248">
        <f t="shared" si="6"/>
        <v>523.99033639741833</v>
      </c>
      <c r="F28" s="248">
        <f t="shared" si="6"/>
        <v>96.881663162526905</v>
      </c>
      <c r="G28" s="248">
        <f t="shared" si="6"/>
        <v>420.98449100332482</v>
      </c>
      <c r="H28" s="248">
        <f t="shared" si="6"/>
        <v>9826.4917575298259</v>
      </c>
    </row>
    <row r="29" spans="1:17" x14ac:dyDescent="0.2">
      <c r="A29" s="268" t="s">
        <v>76</v>
      </c>
      <c r="B29" s="250">
        <f t="shared" si="5"/>
        <v>20549</v>
      </c>
      <c r="C29" s="248">
        <f t="shared" si="6"/>
        <v>8000.9031383522315</v>
      </c>
      <c r="D29" s="248">
        <f t="shared" si="6"/>
        <v>1168.7753029344492</v>
      </c>
      <c r="E29" s="248">
        <f t="shared" si="6"/>
        <v>770.11885493211355</v>
      </c>
      <c r="F29" s="248">
        <f t="shared" si="6"/>
        <v>407.71732833714537</v>
      </c>
      <c r="G29" s="248">
        <f t="shared" si="6"/>
        <v>417.0936138011582</v>
      </c>
      <c r="H29" s="248">
        <f t="shared" si="6"/>
        <v>10764.608238357096</v>
      </c>
    </row>
    <row r="30" spans="1:17" x14ac:dyDescent="0.2">
      <c r="A30" s="268" t="s">
        <v>77</v>
      </c>
      <c r="B30" s="250">
        <f t="shared" si="5"/>
        <v>15272</v>
      </c>
      <c r="C30" s="248">
        <f t="shared" si="6"/>
        <v>8121.3005356207432</v>
      </c>
      <c r="D30" s="248">
        <f t="shared" si="6"/>
        <v>1187.1406980094291</v>
      </c>
      <c r="E30" s="248">
        <f t="shared" si="6"/>
        <v>859.22412061288617</v>
      </c>
      <c r="F30" s="248">
        <f t="shared" si="6"/>
        <v>367.24744237820852</v>
      </c>
      <c r="G30" s="248">
        <f t="shared" si="6"/>
        <v>513.79086694604507</v>
      </c>
      <c r="H30" s="248">
        <f t="shared" si="6"/>
        <v>11048.703663567312</v>
      </c>
    </row>
    <row r="31" spans="1:17" x14ac:dyDescent="0.2">
      <c r="A31" s="268" t="s">
        <v>78</v>
      </c>
      <c r="B31" s="250">
        <f t="shared" si="5"/>
        <v>12245</v>
      </c>
      <c r="C31" s="248">
        <f t="shared" si="6"/>
        <v>7944.1789514087359</v>
      </c>
      <c r="D31" s="248">
        <f t="shared" si="6"/>
        <v>1529.0854846876284</v>
      </c>
      <c r="E31" s="248">
        <f t="shared" si="6"/>
        <v>1031.9632249897918</v>
      </c>
      <c r="F31" s="248">
        <f t="shared" si="6"/>
        <v>472.48216088199285</v>
      </c>
      <c r="G31" s="248">
        <f t="shared" si="6"/>
        <v>386.14975826868118</v>
      </c>
      <c r="H31" s="248">
        <f t="shared" si="6"/>
        <v>11363.859580236829</v>
      </c>
    </row>
    <row r="32" spans="1:17" x14ac:dyDescent="0.2">
      <c r="A32" s="268" t="s">
        <v>79</v>
      </c>
      <c r="B32" s="250">
        <f t="shared" si="5"/>
        <v>4891</v>
      </c>
      <c r="C32" s="248">
        <f t="shared" si="6"/>
        <v>8792.4986894295671</v>
      </c>
      <c r="D32" s="248">
        <f t="shared" si="6"/>
        <v>1843.1441811490488</v>
      </c>
      <c r="E32" s="248">
        <f t="shared" si="6"/>
        <v>1478.9252238805973</v>
      </c>
      <c r="F32" s="248">
        <f t="shared" si="6"/>
        <v>563.9933735432428</v>
      </c>
      <c r="G32" s="248">
        <f t="shared" si="6"/>
        <v>313.95402780617462</v>
      </c>
      <c r="H32" s="248">
        <f t="shared" si="6"/>
        <v>12992.515495808631</v>
      </c>
    </row>
    <row r="33" spans="1:8" x14ac:dyDescent="0.2">
      <c r="A33" s="268" t="s">
        <v>80</v>
      </c>
      <c r="B33" s="270">
        <f t="shared" si="5"/>
        <v>1519</v>
      </c>
      <c r="C33" s="252">
        <f t="shared" si="6"/>
        <v>10950.653034891377</v>
      </c>
      <c r="D33" s="252">
        <f t="shared" si="6"/>
        <v>2849.3631533903886</v>
      </c>
      <c r="E33" s="252">
        <f t="shared" si="6"/>
        <v>2005.8297432521392</v>
      </c>
      <c r="F33" s="252">
        <f t="shared" si="6"/>
        <v>579.74850559578681</v>
      </c>
      <c r="G33" s="252">
        <f t="shared" si="6"/>
        <v>27.00643844634628</v>
      </c>
      <c r="H33" s="252">
        <f t="shared" si="6"/>
        <v>16412.600875576038</v>
      </c>
    </row>
    <row r="34" spans="1:8" x14ac:dyDescent="0.2">
      <c r="A34" s="268" t="s">
        <v>103</v>
      </c>
      <c r="B34" s="250">
        <f t="shared" si="5"/>
        <v>95380</v>
      </c>
      <c r="C34" s="248">
        <f t="shared" si="6"/>
        <v>7955.7249036485646</v>
      </c>
      <c r="D34" s="248">
        <f t="shared" si="6"/>
        <v>1258.9347174460056</v>
      </c>
      <c r="E34" s="248">
        <f t="shared" si="6"/>
        <v>768.4756990983434</v>
      </c>
      <c r="F34" s="248">
        <f t="shared" si="6"/>
        <v>287.00259488362343</v>
      </c>
      <c r="G34" s="248">
        <f t="shared" si="6"/>
        <v>418.77119029146564</v>
      </c>
      <c r="H34" s="248">
        <f t="shared" si="6"/>
        <v>10688.909105368</v>
      </c>
    </row>
    <row r="35" spans="1:8" x14ac:dyDescent="0.2">
      <c r="A35" s="268"/>
      <c r="B35" s="250"/>
      <c r="C35" s="248"/>
      <c r="D35" s="248"/>
      <c r="E35" s="248"/>
      <c r="F35" s="248"/>
      <c r="G35" s="248"/>
      <c r="H35" s="248"/>
    </row>
    <row r="36" spans="1:8" x14ac:dyDescent="0.2">
      <c r="A36" s="268" t="s">
        <v>81</v>
      </c>
      <c r="B36" s="250">
        <f t="shared" ref="B36:B41" si="7">B12</f>
        <v>21519</v>
      </c>
      <c r="C36" s="248">
        <f t="shared" ref="C36:H41" si="8">C12/$B36</f>
        <v>7982.9318295459834</v>
      </c>
      <c r="D36" s="248">
        <f t="shared" si="8"/>
        <v>1710.999069194665</v>
      </c>
      <c r="E36" s="248">
        <f t="shared" si="8"/>
        <v>650.09691156652252</v>
      </c>
      <c r="F36" s="248">
        <f t="shared" si="8"/>
        <v>307.24462660904317</v>
      </c>
      <c r="G36" s="248">
        <f t="shared" si="8"/>
        <v>318.88420883870066</v>
      </c>
      <c r="H36" s="248">
        <f t="shared" si="8"/>
        <v>10970.156645754914</v>
      </c>
    </row>
    <row r="37" spans="1:8" x14ac:dyDescent="0.2">
      <c r="A37" s="268" t="s">
        <v>82</v>
      </c>
      <c r="B37" s="250">
        <f t="shared" si="7"/>
        <v>5945</v>
      </c>
      <c r="C37" s="248">
        <f t="shared" si="8"/>
        <v>8651.0163414634135</v>
      </c>
      <c r="D37" s="248">
        <f t="shared" si="8"/>
        <v>1236.6465466778805</v>
      </c>
      <c r="E37" s="248">
        <f t="shared" si="8"/>
        <v>1059.2009116904962</v>
      </c>
      <c r="F37" s="248">
        <f t="shared" si="8"/>
        <v>323.11712699747687</v>
      </c>
      <c r="G37" s="248">
        <f t="shared" si="8"/>
        <v>991.88332716568561</v>
      </c>
      <c r="H37" s="248">
        <f t="shared" si="8"/>
        <v>12261.864253994952</v>
      </c>
    </row>
    <row r="38" spans="1:8" x14ac:dyDescent="0.2">
      <c r="A38" s="268" t="s">
        <v>83</v>
      </c>
      <c r="B38" s="250">
        <f t="shared" si="7"/>
        <v>4371</v>
      </c>
      <c r="C38" s="248">
        <f t="shared" si="8"/>
        <v>8872.5181811942348</v>
      </c>
      <c r="D38" s="248">
        <f t="shared" si="8"/>
        <v>1525.7451750171585</v>
      </c>
      <c r="E38" s="248">
        <f t="shared" si="8"/>
        <v>1191.5295172729352</v>
      </c>
      <c r="F38" s="248">
        <f t="shared" si="8"/>
        <v>690.89481125600548</v>
      </c>
      <c r="G38" s="248">
        <f t="shared" si="8"/>
        <v>578.94132235186453</v>
      </c>
      <c r="H38" s="248">
        <f t="shared" si="8"/>
        <v>12859.629007092197</v>
      </c>
    </row>
    <row r="39" spans="1:8" x14ac:dyDescent="0.2">
      <c r="A39" s="268" t="s">
        <v>84</v>
      </c>
      <c r="B39" s="250">
        <f t="shared" si="7"/>
        <v>4839</v>
      </c>
      <c r="C39" s="248">
        <f t="shared" si="8"/>
        <v>10750.690185988838</v>
      </c>
      <c r="D39" s="248">
        <f t="shared" si="8"/>
        <v>2325.3310684025628</v>
      </c>
      <c r="E39" s="248">
        <f t="shared" si="8"/>
        <v>1551.9176110766689</v>
      </c>
      <c r="F39" s="248">
        <f t="shared" si="8"/>
        <v>615.17485637528409</v>
      </c>
      <c r="G39" s="248">
        <f t="shared" si="8"/>
        <v>592.00207687538739</v>
      </c>
      <c r="H39" s="248">
        <f t="shared" si="8"/>
        <v>15835.11579871874</v>
      </c>
    </row>
    <row r="40" spans="1:8" x14ac:dyDescent="0.2">
      <c r="A40" s="268" t="s">
        <v>85</v>
      </c>
      <c r="B40" s="270">
        <f t="shared" si="7"/>
        <v>1571</v>
      </c>
      <c r="C40" s="252">
        <f t="shared" si="8"/>
        <v>14837.24821769574</v>
      </c>
      <c r="D40" s="252">
        <f t="shared" si="8"/>
        <v>3988.0879694462128</v>
      </c>
      <c r="E40" s="252">
        <f t="shared" si="8"/>
        <v>2955.6716168045832</v>
      </c>
      <c r="F40" s="252">
        <f t="shared" si="8"/>
        <v>1534.0805346912794</v>
      </c>
      <c r="G40" s="252">
        <f t="shared" si="8"/>
        <v>380.29712921705931</v>
      </c>
      <c r="H40" s="252">
        <f t="shared" si="8"/>
        <v>23695.385467854874</v>
      </c>
    </row>
    <row r="41" spans="1:8" x14ac:dyDescent="0.2">
      <c r="A41" s="268" t="s">
        <v>104</v>
      </c>
      <c r="B41" s="250">
        <f t="shared" si="7"/>
        <v>38245</v>
      </c>
      <c r="C41" s="248">
        <f t="shared" si="8"/>
        <v>8820.2035800758258</v>
      </c>
      <c r="D41" s="248">
        <f t="shared" si="8"/>
        <v>1787.3564672506207</v>
      </c>
      <c r="E41" s="248">
        <f t="shared" si="8"/>
        <v>984.38095986403459</v>
      </c>
      <c r="F41" s="248">
        <f t="shared" si="8"/>
        <v>442.91544803242249</v>
      </c>
      <c r="G41" s="248">
        <f t="shared" si="8"/>
        <v>490.29972623872402</v>
      </c>
      <c r="H41" s="248">
        <f t="shared" si="8"/>
        <v>12525.156181461629</v>
      </c>
    </row>
    <row r="42" spans="1:8" x14ac:dyDescent="0.2">
      <c r="A42" s="268"/>
      <c r="B42" s="250"/>
      <c r="C42" s="248"/>
      <c r="D42" s="248"/>
      <c r="E42" s="248"/>
      <c r="F42" s="248"/>
      <c r="G42" s="248"/>
      <c r="H42" s="248"/>
    </row>
    <row r="43" spans="1:8" x14ac:dyDescent="0.2">
      <c r="A43" s="268" t="s">
        <v>86</v>
      </c>
      <c r="B43" s="250">
        <f>B19</f>
        <v>10156</v>
      </c>
      <c r="C43" s="248">
        <f t="shared" ref="C43:H45" si="9">C19/$B43</f>
        <v>7950.9067428121307</v>
      </c>
      <c r="D43" s="248">
        <f t="shared" si="9"/>
        <v>1314.9915901929894</v>
      </c>
      <c r="E43" s="248">
        <f t="shared" si="9"/>
        <v>873.14234344229999</v>
      </c>
      <c r="F43" s="248">
        <f t="shared" si="9"/>
        <v>380.90183438361555</v>
      </c>
      <c r="G43" s="248">
        <f t="shared" si="9"/>
        <v>479.12165124064592</v>
      </c>
      <c r="H43" s="248">
        <f t="shared" si="9"/>
        <v>10999.064162071681</v>
      </c>
    </row>
    <row r="44" spans="1:8" x14ac:dyDescent="0.2">
      <c r="A44" s="268" t="s">
        <v>87</v>
      </c>
      <c r="B44" s="270">
        <f>B20</f>
        <v>7652</v>
      </c>
      <c r="C44" s="252">
        <f t="shared" si="9"/>
        <v>10906.163941453211</v>
      </c>
      <c r="D44" s="252">
        <f t="shared" si="9"/>
        <v>2029.2118086774701</v>
      </c>
      <c r="E44" s="252">
        <f t="shared" si="9"/>
        <v>1703.8901398327232</v>
      </c>
      <c r="F44" s="252">
        <f t="shared" si="9"/>
        <v>626.09129247255623</v>
      </c>
      <c r="G44" s="252">
        <f t="shared" si="9"/>
        <v>641.51098405645598</v>
      </c>
      <c r="H44" s="252">
        <f t="shared" si="9"/>
        <v>15906.868166492415</v>
      </c>
    </row>
    <row r="45" spans="1:8" x14ac:dyDescent="0.2">
      <c r="A45" s="268" t="s">
        <v>105</v>
      </c>
      <c r="B45" s="250">
        <f>B21</f>
        <v>17808</v>
      </c>
      <c r="C45" s="248">
        <f t="shared" si="9"/>
        <v>9220.7645642407879</v>
      </c>
      <c r="D45" s="248">
        <f t="shared" si="9"/>
        <v>1621.8881036612759</v>
      </c>
      <c r="E45" s="248">
        <f t="shared" si="9"/>
        <v>1230.1101184860734</v>
      </c>
      <c r="F45" s="248">
        <f t="shared" si="9"/>
        <v>486.25840071877803</v>
      </c>
      <c r="G45" s="248">
        <f t="shared" si="9"/>
        <v>548.89945754716985</v>
      </c>
      <c r="H45" s="248">
        <f t="shared" si="9"/>
        <v>13107.920644654087</v>
      </c>
    </row>
    <row r="46" spans="1:8" x14ac:dyDescent="0.2">
      <c r="A46" s="268"/>
      <c r="B46" s="250"/>
      <c r="C46" s="248"/>
      <c r="D46" s="248"/>
      <c r="E46" s="248"/>
      <c r="F46" s="248"/>
      <c r="G46" s="248"/>
      <c r="H46" s="248"/>
    </row>
    <row r="47" spans="1:8" ht="13.5" thickBot="1" x14ac:dyDescent="0.25">
      <c r="A47" s="268" t="s">
        <v>209</v>
      </c>
      <c r="B47" s="272">
        <f>B23</f>
        <v>151433</v>
      </c>
      <c r="C47" s="253">
        <f t="shared" ref="C47:H47" si="10">C23/$B47</f>
        <v>8322.8167083132466</v>
      </c>
      <c r="D47" s="253">
        <f t="shared" si="10"/>
        <v>1435.0717795328628</v>
      </c>
      <c r="E47" s="253">
        <f t="shared" si="10"/>
        <v>877.29004232895068</v>
      </c>
      <c r="F47" s="253">
        <f t="shared" si="10"/>
        <v>349.81079692009007</v>
      </c>
      <c r="G47" s="253">
        <f t="shared" si="10"/>
        <v>452.13864019071133</v>
      </c>
      <c r="H47" s="272">
        <f t="shared" si="10"/>
        <v>11437.127967285862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FY2017</v>
      </c>
      <c r="C52" s="248"/>
      <c r="D52" s="248"/>
      <c r="E52" s="248"/>
      <c r="F52" s="248"/>
      <c r="G52" s="248"/>
      <c r="H52" s="248"/>
    </row>
    <row r="53" spans="1:8" ht="33.75" x14ac:dyDescent="0.2">
      <c r="A53" s="286" t="s">
        <v>245</v>
      </c>
      <c r="B53" s="296" t="str">
        <f t="shared" ref="B53:H59" si="11">B3</f>
        <v>ANB17</v>
      </c>
      <c r="C53" s="296" t="str">
        <f t="shared" si="11"/>
        <v>17/Pupil Salaries &amp; Benefits</v>
      </c>
      <c r="D53" s="296" t="str">
        <f t="shared" si="11"/>
        <v>17/Pupil Purchased Services</v>
      </c>
      <c r="E53" s="296" t="str">
        <f t="shared" si="11"/>
        <v>17/Pupil Supplies</v>
      </c>
      <c r="F53" s="296" t="str">
        <f t="shared" si="11"/>
        <v>17/Pupil Capital Outlay</v>
      </c>
      <c r="G53" s="296" t="str">
        <f t="shared" si="11"/>
        <v>17/Pupil Other</v>
      </c>
      <c r="H53" s="296" t="str">
        <f t="shared" si="11"/>
        <v>17/Pupil Total Expenditures</v>
      </c>
    </row>
    <row r="54" spans="1:8" x14ac:dyDescent="0.2">
      <c r="A54" s="268" t="s">
        <v>102</v>
      </c>
      <c r="B54" s="250">
        <f t="shared" si="11"/>
        <v>40904</v>
      </c>
      <c r="C54" s="254">
        <f t="shared" ref="C54:H60" si="12">C28/$H28</f>
        <v>0.77987052369003895</v>
      </c>
      <c r="D54" s="254">
        <f t="shared" si="12"/>
        <v>0.1141042013419218</v>
      </c>
      <c r="E54" s="254">
        <f t="shared" si="12"/>
        <v>5.3324253388387165E-2</v>
      </c>
      <c r="F54" s="254">
        <f t="shared" si="12"/>
        <v>9.8592321199769597E-3</v>
      </c>
      <c r="G54" s="254">
        <f t="shared" si="12"/>
        <v>4.2841789459675025E-2</v>
      </c>
      <c r="H54" s="254">
        <f t="shared" si="12"/>
        <v>1</v>
      </c>
    </row>
    <row r="55" spans="1:8" x14ac:dyDescent="0.2">
      <c r="A55" s="268" t="s">
        <v>76</v>
      </c>
      <c r="B55" s="250">
        <f t="shared" si="11"/>
        <v>20549</v>
      </c>
      <c r="C55" s="254">
        <f t="shared" si="12"/>
        <v>0.74326003893415604</v>
      </c>
      <c r="D55" s="254">
        <f t="shared" si="12"/>
        <v>0.10857573978120255</v>
      </c>
      <c r="E55" s="254">
        <f t="shared" si="12"/>
        <v>7.1541744750912531E-2</v>
      </c>
      <c r="F55" s="254">
        <f t="shared" si="12"/>
        <v>3.7875723789403001E-2</v>
      </c>
      <c r="G55" s="254">
        <f t="shared" si="12"/>
        <v>3.8746752744326103E-2</v>
      </c>
      <c r="H55" s="254">
        <f t="shared" si="12"/>
        <v>1</v>
      </c>
    </row>
    <row r="56" spans="1:8" x14ac:dyDescent="0.2">
      <c r="A56" s="268" t="s">
        <v>77</v>
      </c>
      <c r="B56" s="250">
        <f t="shared" si="11"/>
        <v>15272</v>
      </c>
      <c r="C56" s="254">
        <f t="shared" si="12"/>
        <v>0.73504555673806593</v>
      </c>
      <c r="D56" s="254">
        <f t="shared" si="12"/>
        <v>0.10744615243179897</v>
      </c>
      <c r="E56" s="254">
        <f t="shared" si="12"/>
        <v>7.7766962240660473E-2</v>
      </c>
      <c r="F56" s="254">
        <f t="shared" si="12"/>
        <v>3.3238962104594517E-2</v>
      </c>
      <c r="G56" s="254">
        <f t="shared" si="12"/>
        <v>4.6502366484880146E-2</v>
      </c>
      <c r="H56" s="254">
        <f t="shared" si="12"/>
        <v>1</v>
      </c>
    </row>
    <row r="57" spans="1:8" x14ac:dyDescent="0.2">
      <c r="A57" s="268" t="s">
        <v>78</v>
      </c>
      <c r="B57" s="250">
        <f t="shared" si="11"/>
        <v>12245</v>
      </c>
      <c r="C57" s="254">
        <f t="shared" si="12"/>
        <v>0.69907401577054462</v>
      </c>
      <c r="D57" s="254">
        <f t="shared" si="12"/>
        <v>0.13455687954353987</v>
      </c>
      <c r="E57" s="254">
        <f t="shared" si="12"/>
        <v>9.0810979993496632E-2</v>
      </c>
      <c r="F57" s="254">
        <f t="shared" si="12"/>
        <v>4.1577613446024828E-2</v>
      </c>
      <c r="G57" s="254">
        <f t="shared" si="12"/>
        <v>3.3980511246394125E-2</v>
      </c>
      <c r="H57" s="254">
        <f t="shared" si="12"/>
        <v>1</v>
      </c>
    </row>
    <row r="58" spans="1:8" x14ac:dyDescent="0.2">
      <c r="A58" s="268" t="s">
        <v>79</v>
      </c>
      <c r="B58" s="250">
        <f t="shared" si="11"/>
        <v>4891</v>
      </c>
      <c r="C58" s="254">
        <f t="shared" si="12"/>
        <v>0.67673567079954733</v>
      </c>
      <c r="D58" s="254">
        <f t="shared" si="12"/>
        <v>0.14186199598866323</v>
      </c>
      <c r="E58" s="254">
        <f t="shared" si="12"/>
        <v>0.11382901366234249</v>
      </c>
      <c r="F58" s="254">
        <f t="shared" si="12"/>
        <v>4.340909762433505E-2</v>
      </c>
      <c r="G58" s="254">
        <f t="shared" si="12"/>
        <v>2.4164221925111869E-2</v>
      </c>
      <c r="H58" s="254">
        <f t="shared" si="12"/>
        <v>1</v>
      </c>
    </row>
    <row r="59" spans="1:8" x14ac:dyDescent="0.2">
      <c r="A59" s="268" t="s">
        <v>80</v>
      </c>
      <c r="B59" s="270">
        <f t="shared" si="11"/>
        <v>1519</v>
      </c>
      <c r="C59" s="255">
        <f t="shared" si="12"/>
        <v>0.66721009777233364</v>
      </c>
      <c r="D59" s="255">
        <f t="shared" si="12"/>
        <v>0.17360826446651673</v>
      </c>
      <c r="E59" s="255">
        <f t="shared" si="12"/>
        <v>0.12221278994464917</v>
      </c>
      <c r="F59" s="255">
        <f t="shared" si="12"/>
        <v>3.5323378055121271E-2</v>
      </c>
      <c r="G59" s="255">
        <f t="shared" si="12"/>
        <v>1.6454697613792078E-3</v>
      </c>
      <c r="H59" s="255">
        <f t="shared" si="12"/>
        <v>1</v>
      </c>
    </row>
    <row r="60" spans="1:8" x14ac:dyDescent="0.2">
      <c r="A60" s="268" t="s">
        <v>103</v>
      </c>
      <c r="B60" s="250">
        <f>SUM(B54:B59)</f>
        <v>95380</v>
      </c>
      <c r="C60" s="254">
        <f t="shared" si="12"/>
        <v>0.74429717992953803</v>
      </c>
      <c r="D60" s="254">
        <f t="shared" si="12"/>
        <v>0.11777953250755636</v>
      </c>
      <c r="E60" s="254">
        <f t="shared" si="12"/>
        <v>7.189467994562819E-2</v>
      </c>
      <c r="F60" s="254">
        <f t="shared" si="12"/>
        <v>2.6850503831068216E-2</v>
      </c>
      <c r="G60" s="254">
        <f t="shared" si="12"/>
        <v>3.9178103786209346E-2</v>
      </c>
      <c r="H60" s="254">
        <f t="shared" si="12"/>
        <v>1</v>
      </c>
    </row>
    <row r="61" spans="1:8" x14ac:dyDescent="0.2">
      <c r="A61" s="268"/>
      <c r="B61" s="250"/>
      <c r="C61" s="254"/>
      <c r="D61" s="254"/>
      <c r="E61" s="254"/>
      <c r="F61" s="254"/>
      <c r="G61" s="254"/>
      <c r="H61" s="254"/>
    </row>
    <row r="62" spans="1:8" x14ac:dyDescent="0.2">
      <c r="A62" s="268" t="s">
        <v>81</v>
      </c>
      <c r="B62" s="250">
        <f t="shared" ref="B62:B67" si="13">B12</f>
        <v>21519</v>
      </c>
      <c r="C62" s="254">
        <f t="shared" ref="C62:H67" si="14">C36/$H36</f>
        <v>0.72769533629541316</v>
      </c>
      <c r="D62" s="254">
        <f t="shared" si="14"/>
        <v>0.15596851753769303</v>
      </c>
      <c r="E62" s="254">
        <f t="shared" si="14"/>
        <v>5.9260494864317947E-2</v>
      </c>
      <c r="F62" s="254">
        <f t="shared" si="14"/>
        <v>2.8007314437751136E-2</v>
      </c>
      <c r="G62" s="254">
        <f t="shared" si="14"/>
        <v>2.9068336864824827E-2</v>
      </c>
      <c r="H62" s="254">
        <f t="shared" si="14"/>
        <v>1</v>
      </c>
    </row>
    <row r="63" spans="1:8" x14ac:dyDescent="0.2">
      <c r="A63" s="268" t="s">
        <v>82</v>
      </c>
      <c r="B63" s="250">
        <f t="shared" si="13"/>
        <v>5945</v>
      </c>
      <c r="C63" s="254">
        <f t="shared" si="14"/>
        <v>0.70552211003680665</v>
      </c>
      <c r="D63" s="254">
        <f t="shared" si="14"/>
        <v>0.10085306125249081</v>
      </c>
      <c r="E63" s="254">
        <f t="shared" si="14"/>
        <v>8.6381718941751076E-2</v>
      </c>
      <c r="F63" s="254">
        <f t="shared" si="14"/>
        <v>2.6351386730790495E-2</v>
      </c>
      <c r="G63" s="254">
        <f t="shared" si="14"/>
        <v>8.0891723038160945E-2</v>
      </c>
      <c r="H63" s="254">
        <f t="shared" si="14"/>
        <v>1</v>
      </c>
    </row>
    <row r="64" spans="1:8" x14ac:dyDescent="0.2">
      <c r="A64" s="268" t="s">
        <v>83</v>
      </c>
      <c r="B64" s="250">
        <f t="shared" si="13"/>
        <v>4371</v>
      </c>
      <c r="C64" s="254">
        <f t="shared" si="14"/>
        <v>0.68995133345611792</v>
      </c>
      <c r="D64" s="254">
        <f t="shared" si="14"/>
        <v>0.11864612689648332</v>
      </c>
      <c r="E64" s="254">
        <f t="shared" si="14"/>
        <v>9.2656601260875909E-2</v>
      </c>
      <c r="F64" s="254">
        <f t="shared" si="14"/>
        <v>5.3725874274831026E-2</v>
      </c>
      <c r="G64" s="254">
        <f t="shared" si="14"/>
        <v>4.5020064111691974E-2</v>
      </c>
      <c r="H64" s="254">
        <f t="shared" si="14"/>
        <v>1</v>
      </c>
    </row>
    <row r="65" spans="1:8" x14ac:dyDescent="0.2">
      <c r="A65" s="268" t="s">
        <v>84</v>
      </c>
      <c r="B65" s="250">
        <f t="shared" si="13"/>
        <v>4839</v>
      </c>
      <c r="C65" s="254">
        <f t="shared" si="14"/>
        <v>0.67891452911627614</v>
      </c>
      <c r="D65" s="254">
        <f t="shared" si="14"/>
        <v>0.14684648334499148</v>
      </c>
      <c r="E65" s="254">
        <f t="shared" si="14"/>
        <v>9.8004816055859756E-2</v>
      </c>
      <c r="F65" s="254">
        <f t="shared" si="14"/>
        <v>3.8848775354396806E-2</v>
      </c>
      <c r="G65" s="254">
        <f t="shared" si="14"/>
        <v>3.7385396128475919E-2</v>
      </c>
      <c r="H65" s="254">
        <f t="shared" si="14"/>
        <v>1</v>
      </c>
    </row>
    <row r="66" spans="1:8" x14ac:dyDescent="0.2">
      <c r="A66" s="268" t="s">
        <v>85</v>
      </c>
      <c r="B66" s="270">
        <f t="shared" si="13"/>
        <v>1571</v>
      </c>
      <c r="C66" s="255">
        <f t="shared" si="14"/>
        <v>0.62616614689910532</v>
      </c>
      <c r="D66" s="255">
        <f t="shared" si="14"/>
        <v>0.16830652427479803</v>
      </c>
      <c r="E66" s="255">
        <f t="shared" si="14"/>
        <v>0.12473616944591355</v>
      </c>
      <c r="F66" s="255">
        <f t="shared" si="14"/>
        <v>6.4741742090349649E-2</v>
      </c>
      <c r="G66" s="255">
        <f t="shared" si="14"/>
        <v>1.6049417289833494E-2</v>
      </c>
      <c r="H66" s="255">
        <f t="shared" si="14"/>
        <v>1</v>
      </c>
    </row>
    <row r="67" spans="1:8" x14ac:dyDescent="0.2">
      <c r="A67" s="268" t="s">
        <v>104</v>
      </c>
      <c r="B67" s="250">
        <f t="shared" si="13"/>
        <v>38245</v>
      </c>
      <c r="C67" s="254">
        <f t="shared" si="14"/>
        <v>0.7041990895994199</v>
      </c>
      <c r="D67" s="254">
        <f t="shared" si="14"/>
        <v>0.14270133173237959</v>
      </c>
      <c r="E67" s="254">
        <f t="shared" si="14"/>
        <v>7.8592310195780876E-2</v>
      </c>
      <c r="F67" s="254">
        <f t="shared" si="14"/>
        <v>3.5362069870871364E-2</v>
      </c>
      <c r="G67" s="254">
        <f t="shared" si="14"/>
        <v>3.9145198601548158E-2</v>
      </c>
      <c r="H67" s="254">
        <f t="shared" si="14"/>
        <v>1</v>
      </c>
    </row>
    <row r="68" spans="1:8" x14ac:dyDescent="0.2">
      <c r="A68" s="268"/>
      <c r="B68" s="250"/>
      <c r="C68" s="254"/>
      <c r="D68" s="254"/>
      <c r="E68" s="254"/>
      <c r="F68" s="254"/>
      <c r="G68" s="254"/>
      <c r="H68" s="254"/>
    </row>
    <row r="69" spans="1:8" x14ac:dyDescent="0.2">
      <c r="A69" s="268" t="s">
        <v>86</v>
      </c>
      <c r="B69" s="250">
        <f>B19</f>
        <v>10156</v>
      </c>
      <c r="C69" s="254">
        <f t="shared" ref="C69:H71" si="15">C43/$H43</f>
        <v>0.7228712030091996</v>
      </c>
      <c r="D69" s="254">
        <f t="shared" si="15"/>
        <v>0.11955486128788159</v>
      </c>
      <c r="E69" s="254">
        <f t="shared" si="15"/>
        <v>7.9383330306697933E-2</v>
      </c>
      <c r="F69" s="254">
        <f t="shared" si="15"/>
        <v>3.4630385710185042E-2</v>
      </c>
      <c r="G69" s="254">
        <f t="shared" si="15"/>
        <v>4.3560219686035816E-2</v>
      </c>
      <c r="H69" s="254">
        <f t="shared" si="15"/>
        <v>1</v>
      </c>
    </row>
    <row r="70" spans="1:8" x14ac:dyDescent="0.2">
      <c r="A70" s="268" t="s">
        <v>87</v>
      </c>
      <c r="B70" s="270">
        <f>B20</f>
        <v>7652</v>
      </c>
      <c r="C70" s="255">
        <f t="shared" si="15"/>
        <v>0.68562609731228463</v>
      </c>
      <c r="D70" s="255">
        <f t="shared" si="15"/>
        <v>0.12756827977942101</v>
      </c>
      <c r="E70" s="255">
        <f t="shared" si="15"/>
        <v>0.10711663175922605</v>
      </c>
      <c r="F70" s="255">
        <f t="shared" si="15"/>
        <v>3.9359808978074541E-2</v>
      </c>
      <c r="G70" s="255">
        <f t="shared" si="15"/>
        <v>4.0329182170993877E-2</v>
      </c>
      <c r="H70" s="255">
        <f t="shared" si="15"/>
        <v>1</v>
      </c>
    </row>
    <row r="71" spans="1:8" x14ac:dyDescent="0.2">
      <c r="A71" s="268" t="s">
        <v>105</v>
      </c>
      <c r="B71" s="250">
        <f>B21</f>
        <v>17808</v>
      </c>
      <c r="C71" s="254">
        <f t="shared" si="15"/>
        <v>0.70344983115238569</v>
      </c>
      <c r="D71" s="254">
        <f t="shared" si="15"/>
        <v>0.1237334393172989</v>
      </c>
      <c r="E71" s="254">
        <f t="shared" si="15"/>
        <v>9.3844794444018817E-2</v>
      </c>
      <c r="F71" s="254">
        <f t="shared" si="15"/>
        <v>3.7096532234278737E-2</v>
      </c>
      <c r="G71" s="254">
        <f t="shared" si="15"/>
        <v>4.1875402852017733E-2</v>
      </c>
      <c r="H71" s="254">
        <f t="shared" si="15"/>
        <v>1</v>
      </c>
    </row>
    <row r="72" spans="1:8" x14ac:dyDescent="0.2">
      <c r="A72" s="268"/>
      <c r="B72" s="250"/>
      <c r="C72" s="254"/>
      <c r="D72" s="254"/>
      <c r="E72" s="254"/>
      <c r="F72" s="254"/>
      <c r="G72" s="254"/>
      <c r="H72" s="254"/>
    </row>
    <row r="73" spans="1:8" ht="13.5" thickBot="1" x14ac:dyDescent="0.25">
      <c r="A73" s="268" t="s">
        <v>230</v>
      </c>
      <c r="B73" s="272">
        <f>B71+B67+B60</f>
        <v>151433</v>
      </c>
      <c r="C73" s="256">
        <f t="shared" ref="C73:H73" si="16">C47/$H47</f>
        <v>0.72770163384718423</v>
      </c>
      <c r="D73" s="256">
        <f t="shared" si="16"/>
        <v>0.12547483805704229</v>
      </c>
      <c r="E73" s="256">
        <f t="shared" si="16"/>
        <v>7.6705449553271007E-2</v>
      </c>
      <c r="F73" s="256">
        <f t="shared" si="16"/>
        <v>3.0585545420202503E-2</v>
      </c>
      <c r="G73" s="256">
        <f t="shared" si="16"/>
        <v>3.9532533122299943E-2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1321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1309</v>
      </c>
      <c r="C3" s="296" t="s">
        <v>1322</v>
      </c>
      <c r="D3" s="296" t="s">
        <v>1323</v>
      </c>
      <c r="E3" s="296" t="s">
        <v>1324</v>
      </c>
      <c r="F3" s="296" t="s">
        <v>1325</v>
      </c>
      <c r="G3" s="296" t="s">
        <v>1318</v>
      </c>
      <c r="H3" s="296" t="s">
        <v>1326</v>
      </c>
      <c r="I3" s="251"/>
      <c r="K3" s="358"/>
      <c r="L3" s="358"/>
      <c r="M3" s="358"/>
      <c r="N3" s="358"/>
      <c r="O3" s="358"/>
      <c r="P3" s="358"/>
      <c r="Q3" s="358"/>
    </row>
    <row r="4" spans="1:17" ht="15" x14ac:dyDescent="0.25">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78"/>
      <c r="L4" s="379"/>
      <c r="M4" s="379"/>
      <c r="N4" s="379"/>
      <c r="O4" s="379"/>
      <c r="P4" s="379"/>
      <c r="Q4" s="379"/>
    </row>
    <row r="5" spans="1:17" ht="15" x14ac:dyDescent="0.25">
      <c r="A5" s="268" t="s">
        <v>76</v>
      </c>
      <c r="B5" s="250">
        <v>21203</v>
      </c>
      <c r="C5" s="250">
        <v>167132249.86999997</v>
      </c>
      <c r="D5" s="250">
        <v>24788627.610000003</v>
      </c>
      <c r="E5" s="250">
        <v>16793222.319999997</v>
      </c>
      <c r="F5" s="250">
        <v>17682627.829999998</v>
      </c>
      <c r="G5" s="250">
        <v>8239532.0699999984</v>
      </c>
      <c r="H5" s="250">
        <f t="shared" si="0"/>
        <v>234636259.69999999</v>
      </c>
      <c r="I5" s="251"/>
      <c r="K5" s="378"/>
      <c r="L5" s="379"/>
      <c r="M5" s="379"/>
      <c r="N5" s="379"/>
      <c r="O5" s="379"/>
      <c r="P5" s="379"/>
      <c r="Q5" s="379"/>
    </row>
    <row r="6" spans="1:17" ht="15" x14ac:dyDescent="0.25">
      <c r="A6" s="268" t="s">
        <v>77</v>
      </c>
      <c r="B6" s="250">
        <v>14952</v>
      </c>
      <c r="C6" s="250">
        <v>121193131.10000001</v>
      </c>
      <c r="D6" s="250">
        <v>18801105.380000003</v>
      </c>
      <c r="E6" s="250">
        <v>14269620.820000004</v>
      </c>
      <c r="F6" s="250">
        <v>4857208.4800000004</v>
      </c>
      <c r="G6" s="250">
        <v>5708463.8900000006</v>
      </c>
      <c r="H6" s="250">
        <f t="shared" si="0"/>
        <v>164829529.67000002</v>
      </c>
      <c r="I6" s="251"/>
      <c r="K6" s="378"/>
      <c r="L6" s="379"/>
      <c r="M6" s="379"/>
      <c r="N6" s="379"/>
      <c r="O6" s="379"/>
      <c r="P6" s="379"/>
      <c r="Q6" s="379"/>
    </row>
    <row r="7" spans="1:17" ht="15" x14ac:dyDescent="0.25">
      <c r="A7" s="268" t="s">
        <v>78</v>
      </c>
      <c r="B7" s="250">
        <v>11202</v>
      </c>
      <c r="C7" s="250">
        <v>84256112.230000004</v>
      </c>
      <c r="D7" s="250">
        <v>17085626.18</v>
      </c>
      <c r="E7" s="250">
        <v>11834934.760000002</v>
      </c>
      <c r="F7" s="250">
        <v>4760024.13</v>
      </c>
      <c r="G7" s="250">
        <v>4396100.7699999996</v>
      </c>
      <c r="H7" s="250">
        <f t="shared" si="0"/>
        <v>122332798.06999999</v>
      </c>
      <c r="I7" s="251"/>
      <c r="K7" s="378"/>
      <c r="L7" s="379"/>
      <c r="M7" s="379"/>
      <c r="N7" s="379"/>
      <c r="O7" s="379"/>
      <c r="P7" s="379"/>
      <c r="Q7" s="379"/>
    </row>
    <row r="8" spans="1:17" ht="15" x14ac:dyDescent="0.25">
      <c r="A8" s="268" t="s">
        <v>79</v>
      </c>
      <c r="B8" s="250">
        <v>5029</v>
      </c>
      <c r="C8" s="250">
        <v>43374816.169999994</v>
      </c>
      <c r="D8" s="250">
        <v>9666104.7799999993</v>
      </c>
      <c r="E8" s="250">
        <v>7744497.5700000012</v>
      </c>
      <c r="F8" s="250">
        <v>2586824.17</v>
      </c>
      <c r="G8" s="250">
        <v>1326351.5399999998</v>
      </c>
      <c r="H8" s="250">
        <f t="shared" si="0"/>
        <v>64698594.229999997</v>
      </c>
      <c r="I8" s="251"/>
      <c r="K8" s="378"/>
      <c r="L8" s="379"/>
      <c r="M8" s="379"/>
      <c r="N8" s="379"/>
      <c r="O8" s="379"/>
      <c r="P8" s="379"/>
      <c r="Q8" s="379"/>
    </row>
    <row r="9" spans="1:17" ht="15" x14ac:dyDescent="0.25">
      <c r="A9" s="268" t="s">
        <v>80</v>
      </c>
      <c r="B9" s="270">
        <v>1578</v>
      </c>
      <c r="C9" s="270">
        <v>16055985.879999999</v>
      </c>
      <c r="D9" s="270">
        <v>4227890.25</v>
      </c>
      <c r="E9" s="270">
        <v>2870784.2499999991</v>
      </c>
      <c r="F9" s="270">
        <v>1026049.5999999999</v>
      </c>
      <c r="G9" s="270">
        <v>38134.080000000002</v>
      </c>
      <c r="H9" s="270">
        <f t="shared" si="0"/>
        <v>24218844.059999999</v>
      </c>
      <c r="I9" s="251"/>
      <c r="K9" s="378"/>
      <c r="L9" s="379"/>
      <c r="M9" s="379"/>
      <c r="N9" s="379"/>
      <c r="O9" s="379"/>
      <c r="P9" s="379"/>
      <c r="Q9" s="379"/>
    </row>
    <row r="10" spans="1:17" x14ac:dyDescent="0.2">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
      <c r="A11" s="268"/>
      <c r="B11" s="240"/>
      <c r="C11" s="271"/>
      <c r="D11" s="271"/>
      <c r="E11" s="271"/>
      <c r="F11" s="271"/>
      <c r="G11" s="271"/>
      <c r="H11" s="250"/>
      <c r="I11" s="251"/>
    </row>
    <row r="12" spans="1:17" ht="15" x14ac:dyDescent="0.25">
      <c r="A12" s="268" t="s">
        <v>81</v>
      </c>
      <c r="B12" s="250">
        <v>19924</v>
      </c>
      <c r="C12" s="250">
        <v>157990765.39999998</v>
      </c>
      <c r="D12" s="250">
        <v>31766472.899999999</v>
      </c>
      <c r="E12" s="250">
        <v>12302762.16</v>
      </c>
      <c r="F12" s="250">
        <v>3035170.7</v>
      </c>
      <c r="G12" s="250">
        <v>9392703.5099999998</v>
      </c>
      <c r="H12" s="250">
        <f>SUM(C12:G12)</f>
        <v>214487874.66999996</v>
      </c>
      <c r="I12" s="251"/>
      <c r="K12" s="378"/>
      <c r="L12" s="379"/>
      <c r="M12" s="379"/>
      <c r="N12" s="379"/>
      <c r="O12" s="379"/>
      <c r="P12" s="379"/>
      <c r="Q12" s="379"/>
    </row>
    <row r="13" spans="1:17" ht="15" x14ac:dyDescent="0.25">
      <c r="A13" s="268" t="s">
        <v>82</v>
      </c>
      <c r="B13" s="250">
        <v>7627</v>
      </c>
      <c r="C13" s="250">
        <v>64975146.859999999</v>
      </c>
      <c r="D13" s="250">
        <v>8924675</v>
      </c>
      <c r="E13" s="250">
        <v>8608549.4000000004</v>
      </c>
      <c r="F13" s="250">
        <v>3973934.6100000003</v>
      </c>
      <c r="G13" s="250">
        <v>3979375.71</v>
      </c>
      <c r="H13" s="250">
        <f>SUM(C13:G13)</f>
        <v>90461681.579999998</v>
      </c>
      <c r="I13" s="251"/>
      <c r="K13" s="378"/>
      <c r="L13" s="379"/>
      <c r="M13" s="379"/>
      <c r="N13" s="379"/>
      <c r="O13" s="379"/>
      <c r="P13" s="379"/>
      <c r="Q13" s="379"/>
    </row>
    <row r="14" spans="1:17" ht="15" x14ac:dyDescent="0.25">
      <c r="A14" s="268" t="s">
        <v>83</v>
      </c>
      <c r="B14" s="250">
        <v>4350</v>
      </c>
      <c r="C14" s="250">
        <v>38499760.659999996</v>
      </c>
      <c r="D14" s="250">
        <v>7400204.379999999</v>
      </c>
      <c r="E14" s="250">
        <v>5448525.6300000008</v>
      </c>
      <c r="F14" s="250">
        <v>1712750.46</v>
      </c>
      <c r="G14" s="250">
        <v>1603404.27</v>
      </c>
      <c r="H14" s="250">
        <f>SUM(C14:G14)</f>
        <v>54664645.399999999</v>
      </c>
      <c r="I14" s="251"/>
      <c r="K14" s="378"/>
      <c r="L14" s="379"/>
      <c r="M14" s="379"/>
      <c r="N14" s="379"/>
      <c r="O14" s="379"/>
      <c r="P14" s="379"/>
      <c r="Q14" s="379"/>
    </row>
    <row r="15" spans="1:17" ht="15" x14ac:dyDescent="0.25">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78"/>
      <c r="L15" s="379"/>
      <c r="M15" s="379"/>
      <c r="N15" s="379"/>
      <c r="O15" s="379"/>
      <c r="P15" s="379"/>
      <c r="Q15" s="379"/>
    </row>
    <row r="16" spans="1:17" ht="15" x14ac:dyDescent="0.25">
      <c r="A16" s="268" t="s">
        <v>85</v>
      </c>
      <c r="B16" s="270">
        <v>1663</v>
      </c>
      <c r="C16" s="270">
        <v>24166871.949999996</v>
      </c>
      <c r="D16" s="270">
        <v>6300235.5300000012</v>
      </c>
      <c r="E16" s="270">
        <v>4618668.24</v>
      </c>
      <c r="F16" s="270">
        <v>2369235.0700000003</v>
      </c>
      <c r="G16" s="270">
        <v>601291.83000000007</v>
      </c>
      <c r="H16" s="270">
        <f>SUM(C16:G16)</f>
        <v>38056302.619999997</v>
      </c>
      <c r="I16" s="251"/>
      <c r="K16" s="378"/>
      <c r="L16" s="379"/>
      <c r="M16" s="379"/>
      <c r="N16" s="379"/>
      <c r="O16" s="379"/>
      <c r="P16" s="379"/>
      <c r="Q16" s="379"/>
    </row>
    <row r="17" spans="1:17" x14ac:dyDescent="0.2">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
      <c r="A18" s="268"/>
      <c r="B18" s="240"/>
      <c r="C18" s="271"/>
      <c r="D18" s="271"/>
      <c r="E18" s="271"/>
      <c r="F18" s="271"/>
      <c r="G18" s="271"/>
      <c r="H18" s="250"/>
      <c r="I18" s="251"/>
    </row>
    <row r="19" spans="1:17" ht="15" x14ac:dyDescent="0.25">
      <c r="A19" s="268" t="s">
        <v>86</v>
      </c>
      <c r="B19" s="250">
        <v>10031</v>
      </c>
      <c r="C19" s="250">
        <v>77657438.299999997</v>
      </c>
      <c r="D19" s="250">
        <v>13227093.050000003</v>
      </c>
      <c r="E19" s="250">
        <v>9411230.6999999993</v>
      </c>
      <c r="F19" s="250">
        <v>3846775.75</v>
      </c>
      <c r="G19" s="250">
        <v>4768999.68</v>
      </c>
      <c r="H19" s="250">
        <f>SUM(C19:G19)</f>
        <v>108911537.47999999</v>
      </c>
      <c r="I19" s="251"/>
      <c r="K19" s="378"/>
      <c r="L19" s="379"/>
      <c r="M19" s="379"/>
      <c r="N19" s="379"/>
      <c r="O19" s="379"/>
      <c r="P19" s="379"/>
      <c r="Q19" s="379"/>
    </row>
    <row r="20" spans="1:17" ht="15" x14ac:dyDescent="0.25">
      <c r="A20" s="268" t="s">
        <v>87</v>
      </c>
      <c r="B20" s="270">
        <v>7543</v>
      </c>
      <c r="C20" s="270">
        <v>80070783.169999972</v>
      </c>
      <c r="D20" s="270">
        <v>14721802.68</v>
      </c>
      <c r="E20" s="270">
        <v>15161558.589999996</v>
      </c>
      <c r="F20" s="270">
        <v>4115266.1500000004</v>
      </c>
      <c r="G20" s="270">
        <v>3867106.26</v>
      </c>
      <c r="H20" s="270">
        <f>SUM(C20:G20)</f>
        <v>117936516.84999998</v>
      </c>
      <c r="I20" s="251"/>
      <c r="K20" s="378"/>
      <c r="L20" s="379"/>
      <c r="M20" s="379"/>
      <c r="N20" s="379"/>
      <c r="O20" s="379"/>
      <c r="P20" s="379"/>
      <c r="Q20" s="379"/>
    </row>
    <row r="21" spans="1:17" ht="15" x14ac:dyDescent="0.25">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FY2016</v>
      </c>
      <c r="C26" s="264"/>
      <c r="D26" s="264"/>
      <c r="E26" s="264"/>
      <c r="F26" s="264"/>
      <c r="G26" s="264"/>
      <c r="H26" s="264"/>
    </row>
    <row r="27" spans="1:17" ht="33.75" x14ac:dyDescent="0.2">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
      <c r="A35" s="268"/>
      <c r="B35" s="250"/>
      <c r="C35" s="248"/>
      <c r="D35" s="248"/>
      <c r="E35" s="248"/>
      <c r="F35" s="248"/>
      <c r="G35" s="248"/>
      <c r="H35" s="248"/>
    </row>
    <row r="36" spans="1:8" x14ac:dyDescent="0.2">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
      <c r="A42" s="268"/>
      <c r="B42" s="250"/>
      <c r="C42" s="248"/>
      <c r="D42" s="248"/>
      <c r="E42" s="248"/>
      <c r="F42" s="248"/>
      <c r="G42" s="248"/>
      <c r="H42" s="248"/>
    </row>
    <row r="43" spans="1:8" x14ac:dyDescent="0.2">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
      <c r="A46" s="268"/>
      <c r="B46" s="250"/>
      <c r="C46" s="248"/>
      <c r="D46" s="248"/>
      <c r="E46" s="248"/>
      <c r="F46" s="248"/>
      <c r="G46" s="248"/>
      <c r="H46" s="248"/>
    </row>
    <row r="47" spans="1:8" ht="13.5" thickBot="1" x14ac:dyDescent="0.25">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FY2016</v>
      </c>
      <c r="C52" s="248"/>
      <c r="D52" s="248"/>
      <c r="E52" s="248"/>
      <c r="F52" s="248"/>
      <c r="G52" s="248"/>
      <c r="H52" s="248"/>
    </row>
    <row r="53" spans="1:8" ht="33.75" x14ac:dyDescent="0.2">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
      <c r="A61" s="268"/>
      <c r="B61" s="250"/>
      <c r="C61" s="254"/>
      <c r="D61" s="254"/>
      <c r="E61" s="254"/>
      <c r="F61" s="254"/>
      <c r="G61" s="254"/>
      <c r="H61" s="254"/>
    </row>
    <row r="62" spans="1:8" x14ac:dyDescent="0.2">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
      <c r="A68" s="268"/>
      <c r="B68" s="250"/>
      <c r="C68" s="254"/>
      <c r="D68" s="254"/>
      <c r="E68" s="254"/>
      <c r="F68" s="254"/>
      <c r="G68" s="254"/>
      <c r="H68" s="254"/>
    </row>
    <row r="69" spans="1:8" x14ac:dyDescent="0.2">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
      <c r="A72" s="268"/>
      <c r="B72" s="250"/>
      <c r="C72" s="254"/>
      <c r="D72" s="254"/>
      <c r="E72" s="254"/>
      <c r="F72" s="254"/>
      <c r="G72" s="254"/>
      <c r="H72" s="254"/>
    </row>
    <row r="73" spans="1:8" ht="13.5" thickBot="1" x14ac:dyDescent="0.25">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1280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1261</v>
      </c>
      <c r="C3" s="296" t="s">
        <v>1281</v>
      </c>
      <c r="D3" s="296" t="s">
        <v>1282</v>
      </c>
      <c r="E3" s="296" t="s">
        <v>1283</v>
      </c>
      <c r="F3" s="296" t="s">
        <v>1284</v>
      </c>
      <c r="G3" s="296" t="s">
        <v>1277</v>
      </c>
      <c r="H3" s="296" t="s">
        <v>1285</v>
      </c>
      <c r="I3" s="251"/>
      <c r="K3" s="358"/>
      <c r="L3" s="358"/>
      <c r="M3" s="358"/>
      <c r="N3" s="358"/>
      <c r="O3" s="358"/>
      <c r="P3" s="358"/>
      <c r="Q3" s="358"/>
    </row>
    <row r="4" spans="1:17" ht="15" x14ac:dyDescent="0.25">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78"/>
      <c r="L4" s="379"/>
      <c r="M4" s="379"/>
      <c r="N4" s="379"/>
      <c r="O4" s="379"/>
      <c r="P4" s="379"/>
      <c r="Q4" s="379"/>
    </row>
    <row r="5" spans="1:17" ht="15" x14ac:dyDescent="0.25">
      <c r="A5" s="268" t="s">
        <v>76</v>
      </c>
      <c r="B5" s="250">
        <v>20955</v>
      </c>
      <c r="C5" s="250">
        <v>159612470.03</v>
      </c>
      <c r="D5" s="250">
        <v>24534440.690000001</v>
      </c>
      <c r="E5" s="250">
        <v>16669740.430000002</v>
      </c>
      <c r="F5" s="250">
        <v>10009702.750000002</v>
      </c>
      <c r="G5" s="250">
        <v>7976896.4299999997</v>
      </c>
      <c r="H5" s="250">
        <f t="shared" si="0"/>
        <v>218803250.33000001</v>
      </c>
      <c r="I5" s="251"/>
      <c r="K5" s="378"/>
      <c r="L5" s="379"/>
      <c r="M5" s="379"/>
      <c r="N5" s="379"/>
      <c r="O5" s="379"/>
      <c r="P5" s="379"/>
      <c r="Q5" s="379"/>
    </row>
    <row r="6" spans="1:17" ht="15" x14ac:dyDescent="0.25">
      <c r="A6" s="268" t="s">
        <v>77</v>
      </c>
      <c r="B6" s="250">
        <v>13511</v>
      </c>
      <c r="C6" s="250">
        <v>107583009.53</v>
      </c>
      <c r="D6" s="250">
        <v>15844934.489999998</v>
      </c>
      <c r="E6" s="250">
        <v>12927583.18</v>
      </c>
      <c r="F6" s="250">
        <v>5549033.3099999996</v>
      </c>
      <c r="G6" s="250">
        <v>4495629.88</v>
      </c>
      <c r="H6" s="250">
        <f t="shared" si="0"/>
        <v>146400190.38999999</v>
      </c>
      <c r="I6" s="251"/>
      <c r="K6" s="378"/>
      <c r="L6" s="379"/>
      <c r="M6" s="379"/>
      <c r="N6" s="379"/>
      <c r="O6" s="379"/>
      <c r="P6" s="379"/>
      <c r="Q6" s="379"/>
    </row>
    <row r="7" spans="1:17" ht="15" x14ac:dyDescent="0.25">
      <c r="A7" s="268" t="s">
        <v>78</v>
      </c>
      <c r="B7" s="250">
        <v>12550</v>
      </c>
      <c r="C7" s="250">
        <v>92428594.410000026</v>
      </c>
      <c r="D7" s="250">
        <v>19117067.390000001</v>
      </c>
      <c r="E7" s="250">
        <v>12528751.59</v>
      </c>
      <c r="F7" s="250">
        <v>7165935.6300000008</v>
      </c>
      <c r="G7" s="250">
        <v>4743890.459999999</v>
      </c>
      <c r="H7" s="250">
        <f t="shared" si="0"/>
        <v>135984239.48000002</v>
      </c>
      <c r="I7" s="251"/>
      <c r="K7" s="378"/>
      <c r="L7" s="379"/>
      <c r="M7" s="379"/>
      <c r="N7" s="379"/>
      <c r="O7" s="379"/>
      <c r="P7" s="379"/>
      <c r="Q7" s="379"/>
    </row>
    <row r="8" spans="1:17" ht="15" x14ac:dyDescent="0.25">
      <c r="A8" s="268" t="s">
        <v>79</v>
      </c>
      <c r="B8" s="250">
        <v>4913</v>
      </c>
      <c r="C8" s="250">
        <v>41806089.130000018</v>
      </c>
      <c r="D8" s="250">
        <v>9503507.5600000024</v>
      </c>
      <c r="E8" s="250">
        <v>7308029.290000001</v>
      </c>
      <c r="F8" s="250">
        <v>3440571.7399999998</v>
      </c>
      <c r="G8" s="250">
        <v>1147449.52</v>
      </c>
      <c r="H8" s="250">
        <f t="shared" si="0"/>
        <v>63205647.240000024</v>
      </c>
      <c r="I8" s="251"/>
      <c r="K8" s="378"/>
      <c r="L8" s="379"/>
      <c r="M8" s="379"/>
      <c r="N8" s="379"/>
      <c r="O8" s="379"/>
      <c r="P8" s="379"/>
      <c r="Q8" s="379"/>
    </row>
    <row r="9" spans="1:17" ht="15" x14ac:dyDescent="0.25">
      <c r="A9" s="268" t="s">
        <v>80</v>
      </c>
      <c r="B9" s="270">
        <v>1676</v>
      </c>
      <c r="C9" s="270">
        <v>15691047.699999999</v>
      </c>
      <c r="D9" s="270">
        <v>3971520.7500000009</v>
      </c>
      <c r="E9" s="270">
        <v>2890417.3400000008</v>
      </c>
      <c r="F9" s="270">
        <v>1374286.2600000002</v>
      </c>
      <c r="G9" s="270">
        <v>22151.32</v>
      </c>
      <c r="H9" s="270">
        <f t="shared" si="0"/>
        <v>23949423.370000001</v>
      </c>
      <c r="I9" s="251"/>
      <c r="K9" s="378"/>
      <c r="L9" s="379"/>
      <c r="M9" s="379"/>
      <c r="N9" s="379"/>
      <c r="O9" s="379"/>
      <c r="P9" s="379"/>
      <c r="Q9" s="379"/>
    </row>
    <row r="10" spans="1:17" x14ac:dyDescent="0.2">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
      <c r="A11" s="268"/>
      <c r="B11" s="240"/>
      <c r="C11" s="271"/>
      <c r="D11" s="271"/>
      <c r="E11" s="271"/>
      <c r="F11" s="271"/>
      <c r="G11" s="271"/>
      <c r="H11" s="250"/>
      <c r="I11" s="251"/>
    </row>
    <row r="12" spans="1:17" ht="15" x14ac:dyDescent="0.25">
      <c r="A12" s="268" t="s">
        <v>81</v>
      </c>
      <c r="B12" s="250">
        <v>21295</v>
      </c>
      <c r="C12" s="250">
        <v>165415204.25</v>
      </c>
      <c r="D12" s="250">
        <v>31534825.23</v>
      </c>
      <c r="E12" s="250">
        <v>13496307.059999999</v>
      </c>
      <c r="F12" s="250">
        <v>4742227.17</v>
      </c>
      <c r="G12" s="250">
        <v>9214056.7399999984</v>
      </c>
      <c r="H12" s="250">
        <f>SUM(C12:G12)</f>
        <v>224402620.44999999</v>
      </c>
      <c r="I12" s="251"/>
      <c r="K12" s="378"/>
      <c r="L12" s="379"/>
      <c r="M12" s="379"/>
      <c r="N12" s="379"/>
      <c r="O12" s="379"/>
      <c r="P12" s="379"/>
      <c r="Q12" s="379"/>
    </row>
    <row r="13" spans="1:17" ht="15" x14ac:dyDescent="0.25">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78"/>
      <c r="L13" s="379"/>
      <c r="M13" s="379"/>
      <c r="N13" s="379"/>
      <c r="O13" s="379"/>
      <c r="P13" s="379"/>
      <c r="Q13" s="379"/>
    </row>
    <row r="14" spans="1:17" ht="15" x14ac:dyDescent="0.25">
      <c r="A14" s="268" t="s">
        <v>83</v>
      </c>
      <c r="B14" s="250">
        <v>4540</v>
      </c>
      <c r="C14" s="250">
        <v>39933079.329999998</v>
      </c>
      <c r="D14" s="250">
        <v>7919151.3900000006</v>
      </c>
      <c r="E14" s="250">
        <v>5858658.75</v>
      </c>
      <c r="F14" s="250">
        <v>3315718.8800000004</v>
      </c>
      <c r="G14" s="250">
        <v>1123980.6099999999</v>
      </c>
      <c r="H14" s="250">
        <f>SUM(C14:G14)</f>
        <v>58150588.960000001</v>
      </c>
      <c r="I14" s="251"/>
      <c r="K14" s="378"/>
      <c r="L14" s="379"/>
      <c r="M14" s="379"/>
      <c r="N14" s="379"/>
      <c r="O14" s="379"/>
      <c r="P14" s="379"/>
      <c r="Q14" s="379"/>
    </row>
    <row r="15" spans="1:17" ht="15" x14ac:dyDescent="0.25">
      <c r="A15" s="268" t="s">
        <v>84</v>
      </c>
      <c r="B15" s="250">
        <v>4531</v>
      </c>
      <c r="C15" s="250">
        <v>44668117.859999999</v>
      </c>
      <c r="D15" s="250">
        <v>9063078.9200000018</v>
      </c>
      <c r="E15" s="250">
        <v>6876946.6500000022</v>
      </c>
      <c r="F15" s="250">
        <v>3189793.9299999997</v>
      </c>
      <c r="G15" s="250">
        <v>2359018.35</v>
      </c>
      <c r="H15" s="250">
        <f>SUM(C15:G15)</f>
        <v>66156955.710000008</v>
      </c>
      <c r="I15" s="251"/>
      <c r="K15" s="378"/>
      <c r="L15" s="379"/>
      <c r="M15" s="379"/>
      <c r="N15" s="379"/>
      <c r="O15" s="379"/>
      <c r="P15" s="379"/>
      <c r="Q15" s="379"/>
    </row>
    <row r="16" spans="1:17" ht="15" x14ac:dyDescent="0.25">
      <c r="A16" s="268" t="s">
        <v>85</v>
      </c>
      <c r="B16" s="270">
        <v>1583</v>
      </c>
      <c r="C16" s="270">
        <v>22442752.200000003</v>
      </c>
      <c r="D16" s="270">
        <v>6135761.7199999988</v>
      </c>
      <c r="E16" s="270">
        <v>4709363.0600000015</v>
      </c>
      <c r="F16" s="270">
        <v>4796223.5199999996</v>
      </c>
      <c r="G16" s="270">
        <v>532006.74</v>
      </c>
      <c r="H16" s="270">
        <f>SUM(C16:G16)</f>
        <v>38616107.240000002</v>
      </c>
      <c r="I16" s="251"/>
      <c r="K16" s="378"/>
      <c r="L16" s="379"/>
      <c r="M16" s="379"/>
      <c r="N16" s="379"/>
      <c r="O16" s="379"/>
      <c r="P16" s="379"/>
      <c r="Q16" s="379"/>
    </row>
    <row r="17" spans="1:17" x14ac:dyDescent="0.2">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
      <c r="A18" s="268"/>
      <c r="B18" s="240"/>
      <c r="C18" s="271"/>
      <c r="D18" s="271"/>
      <c r="E18" s="271"/>
      <c r="F18" s="271"/>
      <c r="G18" s="271"/>
      <c r="H18" s="250"/>
      <c r="I18" s="251"/>
    </row>
    <row r="19" spans="1:17" ht="15" x14ac:dyDescent="0.25">
      <c r="A19" s="268" t="s">
        <v>86</v>
      </c>
      <c r="B19" s="250">
        <v>10038</v>
      </c>
      <c r="C19" s="250">
        <v>74916469.600000009</v>
      </c>
      <c r="D19" s="250">
        <v>13518440.329999998</v>
      </c>
      <c r="E19" s="250">
        <v>8866267.0999999978</v>
      </c>
      <c r="F19" s="250">
        <v>3614097.0599999996</v>
      </c>
      <c r="G19" s="250">
        <v>4864669.04</v>
      </c>
      <c r="H19" s="250">
        <f>SUM(C19:G19)</f>
        <v>105779943.13000001</v>
      </c>
      <c r="I19" s="251"/>
      <c r="K19" s="378"/>
      <c r="L19" s="379"/>
      <c r="M19" s="379"/>
      <c r="N19" s="379"/>
      <c r="O19" s="379"/>
      <c r="P19" s="379"/>
      <c r="Q19" s="379"/>
    </row>
    <row r="20" spans="1:17" ht="15" x14ac:dyDescent="0.25">
      <c r="A20" s="268" t="s">
        <v>87</v>
      </c>
      <c r="B20" s="270">
        <v>7400</v>
      </c>
      <c r="C20" s="270">
        <v>76175004.650000021</v>
      </c>
      <c r="D20" s="270">
        <v>14339921.999999996</v>
      </c>
      <c r="E20" s="270">
        <v>13203034.550000003</v>
      </c>
      <c r="F20" s="270">
        <v>5788334.54</v>
      </c>
      <c r="G20" s="270">
        <v>3310425.12</v>
      </c>
      <c r="H20" s="270">
        <f>SUM(C20:G20)</f>
        <v>112816720.86000003</v>
      </c>
      <c r="I20" s="251"/>
      <c r="K20" s="378"/>
      <c r="L20" s="379"/>
      <c r="M20" s="379"/>
      <c r="N20" s="379"/>
      <c r="O20" s="379"/>
      <c r="P20" s="379"/>
      <c r="Q20" s="379"/>
    </row>
    <row r="21" spans="1:17" ht="15" x14ac:dyDescent="0.25">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FY2015</v>
      </c>
      <c r="C26" s="264"/>
      <c r="D26" s="264"/>
      <c r="E26" s="264"/>
      <c r="F26" s="264"/>
      <c r="G26" s="264"/>
      <c r="H26" s="264"/>
    </row>
    <row r="27" spans="1:17" ht="33.75" x14ac:dyDescent="0.2">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
      <c r="A35" s="268"/>
      <c r="B35" s="250"/>
      <c r="C35" s="248"/>
      <c r="D35" s="248"/>
      <c r="E35" s="248"/>
      <c r="F35" s="248"/>
      <c r="G35" s="248"/>
      <c r="H35" s="248"/>
    </row>
    <row r="36" spans="1:8" x14ac:dyDescent="0.2">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
      <c r="A42" s="268"/>
      <c r="B42" s="250"/>
      <c r="C42" s="248"/>
      <c r="D42" s="248"/>
      <c r="E42" s="248"/>
      <c r="F42" s="248"/>
      <c r="G42" s="248"/>
      <c r="H42" s="248"/>
    </row>
    <row r="43" spans="1:8" x14ac:dyDescent="0.2">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
      <c r="A46" s="268"/>
      <c r="B46" s="250"/>
      <c r="C46" s="248"/>
      <c r="D46" s="248"/>
      <c r="E46" s="248"/>
      <c r="F46" s="248"/>
      <c r="G46" s="248"/>
      <c r="H46" s="248"/>
    </row>
    <row r="47" spans="1:8" ht="13.5" thickBot="1" x14ac:dyDescent="0.25">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FY2015</v>
      </c>
      <c r="C52" s="248"/>
      <c r="D52" s="248"/>
      <c r="E52" s="248"/>
      <c r="F52" s="248"/>
      <c r="G52" s="248"/>
      <c r="H52" s="248"/>
    </row>
    <row r="53" spans="1:8" ht="33.75" x14ac:dyDescent="0.2">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
      <c r="A61" s="268"/>
      <c r="B61" s="250"/>
      <c r="C61" s="254"/>
      <c r="D61" s="254"/>
      <c r="E61" s="254"/>
      <c r="F61" s="254"/>
      <c r="G61" s="254"/>
      <c r="H61" s="254"/>
    </row>
    <row r="62" spans="1:8" x14ac:dyDescent="0.2">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
      <c r="A68" s="268"/>
      <c r="B68" s="250"/>
      <c r="C68" s="254"/>
      <c r="D68" s="254"/>
      <c r="E68" s="254"/>
      <c r="F68" s="254"/>
      <c r="G68" s="254"/>
      <c r="H68" s="254"/>
    </row>
    <row r="69" spans="1:8" x14ac:dyDescent="0.2">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
      <c r="A72" s="268"/>
      <c r="B72" s="250"/>
      <c r="C72" s="254"/>
      <c r="D72" s="254"/>
      <c r="E72" s="254"/>
      <c r="F72" s="254"/>
      <c r="G72" s="254"/>
      <c r="H72" s="254"/>
    </row>
    <row r="73" spans="1:8" ht="13.5" thickBot="1" x14ac:dyDescent="0.25">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1242</v>
      </c>
      <c r="C3" s="296" t="s">
        <v>1245</v>
      </c>
      <c r="D3" s="296" t="s">
        <v>1246</v>
      </c>
      <c r="E3" s="296" t="s">
        <v>1247</v>
      </c>
      <c r="F3" s="296" t="s">
        <v>1248</v>
      </c>
      <c r="G3" s="296" t="s">
        <v>1249</v>
      </c>
      <c r="H3" s="296" t="s">
        <v>1250</v>
      </c>
      <c r="I3" s="251"/>
      <c r="K3" s="358"/>
      <c r="L3" s="358"/>
      <c r="M3" s="358"/>
      <c r="N3" s="358"/>
      <c r="O3" s="358"/>
      <c r="P3" s="358"/>
      <c r="Q3" s="358"/>
    </row>
    <row r="4" spans="1:17" ht="15" x14ac:dyDescent="0.25">
      <c r="A4" s="248" t="s">
        <v>102</v>
      </c>
      <c r="B4" s="250">
        <v>39709</v>
      </c>
      <c r="C4" s="250">
        <v>289931991.73999995</v>
      </c>
      <c r="D4" s="250">
        <v>43031902.43</v>
      </c>
      <c r="E4" s="250">
        <v>20613248.32</v>
      </c>
      <c r="F4" s="250">
        <v>4338304.0600000005</v>
      </c>
      <c r="G4" s="250">
        <v>7361570.4699999997</v>
      </c>
      <c r="H4" s="250">
        <f t="shared" ref="H4:H9" si="0">SUM(C4:G4)</f>
        <v>365277017.01999998</v>
      </c>
      <c r="I4" s="251"/>
      <c r="K4" s="378"/>
      <c r="L4" s="379"/>
      <c r="M4" s="379"/>
      <c r="N4" s="379"/>
      <c r="O4" s="379"/>
      <c r="P4" s="379"/>
      <c r="Q4" s="379"/>
    </row>
    <row r="5" spans="1:17" ht="15" x14ac:dyDescent="0.25">
      <c r="A5" s="268" t="s">
        <v>76</v>
      </c>
      <c r="B5" s="250">
        <v>20553</v>
      </c>
      <c r="C5" s="250">
        <v>154002200.41</v>
      </c>
      <c r="D5" s="250">
        <v>23906072.369999997</v>
      </c>
      <c r="E5" s="250">
        <v>17101730.039999999</v>
      </c>
      <c r="F5" s="250">
        <v>6619430.7299999995</v>
      </c>
      <c r="G5" s="250">
        <v>7565458.5299999993</v>
      </c>
      <c r="H5" s="250">
        <f t="shared" si="0"/>
        <v>209194892.07999998</v>
      </c>
      <c r="I5" s="251"/>
      <c r="K5" s="378"/>
      <c r="L5" s="379"/>
      <c r="M5" s="379"/>
      <c r="N5" s="379"/>
      <c r="O5" s="379"/>
      <c r="P5" s="379"/>
      <c r="Q5" s="379"/>
    </row>
    <row r="6" spans="1:17" ht="15" x14ac:dyDescent="0.25">
      <c r="A6" s="268" t="s">
        <v>77</v>
      </c>
      <c r="B6" s="250">
        <v>12931</v>
      </c>
      <c r="C6" s="250">
        <v>102739272.20999998</v>
      </c>
      <c r="D6" s="250">
        <v>15465603.469999997</v>
      </c>
      <c r="E6" s="250">
        <v>12663072.4</v>
      </c>
      <c r="F6" s="250">
        <v>5512620.9100000001</v>
      </c>
      <c r="G6" s="250">
        <v>4095373.1799999992</v>
      </c>
      <c r="H6" s="250">
        <f t="shared" si="0"/>
        <v>140475942.16999999</v>
      </c>
      <c r="I6" s="251"/>
      <c r="K6" s="378"/>
      <c r="L6" s="379"/>
      <c r="M6" s="379"/>
      <c r="N6" s="379"/>
      <c r="O6" s="379"/>
      <c r="P6" s="379"/>
      <c r="Q6" s="379"/>
    </row>
    <row r="7" spans="1:17" ht="15" x14ac:dyDescent="0.25">
      <c r="A7" s="268" t="s">
        <v>78</v>
      </c>
      <c r="B7" s="250">
        <v>12657</v>
      </c>
      <c r="C7" s="250">
        <v>94035593.700000003</v>
      </c>
      <c r="D7" s="250">
        <v>18545473.619999997</v>
      </c>
      <c r="E7" s="250">
        <v>12546805.09</v>
      </c>
      <c r="F7" s="250">
        <v>6065102.1599999992</v>
      </c>
      <c r="G7" s="250">
        <v>4782530.4600000009</v>
      </c>
      <c r="H7" s="250">
        <f t="shared" si="0"/>
        <v>135975505.03</v>
      </c>
      <c r="I7" s="251"/>
      <c r="K7" s="378"/>
      <c r="L7" s="379"/>
      <c r="M7" s="379"/>
      <c r="N7" s="379"/>
      <c r="O7" s="379"/>
      <c r="P7" s="379"/>
      <c r="Q7" s="379"/>
    </row>
    <row r="8" spans="1:17" ht="15" x14ac:dyDescent="0.25">
      <c r="A8" s="268" t="s">
        <v>79</v>
      </c>
      <c r="B8" s="250">
        <v>5090</v>
      </c>
      <c r="C8" s="250">
        <v>42792407.829999998</v>
      </c>
      <c r="D8" s="250">
        <v>9514921.5299999993</v>
      </c>
      <c r="E8" s="250">
        <v>7636276.9400000013</v>
      </c>
      <c r="F8" s="250">
        <v>3289093.23</v>
      </c>
      <c r="G8" s="250">
        <v>664938.79999999993</v>
      </c>
      <c r="H8" s="250">
        <f t="shared" si="0"/>
        <v>63897638.329999991</v>
      </c>
      <c r="I8" s="251"/>
      <c r="K8" s="378"/>
      <c r="L8" s="379"/>
      <c r="M8" s="379"/>
      <c r="N8" s="379"/>
      <c r="O8" s="379"/>
      <c r="P8" s="379"/>
      <c r="Q8" s="379"/>
    </row>
    <row r="9" spans="1:17" ht="15" x14ac:dyDescent="0.25">
      <c r="A9" s="268" t="s">
        <v>80</v>
      </c>
      <c r="B9" s="270">
        <v>1747</v>
      </c>
      <c r="C9" s="270">
        <v>16011247.109999999</v>
      </c>
      <c r="D9" s="270">
        <v>4003473.7999999989</v>
      </c>
      <c r="E9" s="270">
        <v>3127349.27</v>
      </c>
      <c r="F9" s="270">
        <v>459776.73999999987</v>
      </c>
      <c r="G9" s="270">
        <v>1484</v>
      </c>
      <c r="H9" s="270">
        <f t="shared" si="0"/>
        <v>23603330.919999994</v>
      </c>
      <c r="I9" s="251"/>
      <c r="K9" s="378"/>
      <c r="L9" s="379"/>
      <c r="M9" s="379"/>
      <c r="N9" s="379"/>
      <c r="O9" s="379"/>
      <c r="P9" s="379"/>
      <c r="Q9" s="379"/>
    </row>
    <row r="10" spans="1:17" x14ac:dyDescent="0.2">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
      <c r="A11" s="268"/>
      <c r="B11" s="240"/>
      <c r="C11" s="271"/>
      <c r="D11" s="271"/>
      <c r="E11" s="271"/>
      <c r="F11" s="271"/>
      <c r="G11" s="271"/>
      <c r="H11" s="250"/>
      <c r="I11" s="251"/>
    </row>
    <row r="12" spans="1:17" ht="15" x14ac:dyDescent="0.25">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78"/>
      <c r="L12" s="379"/>
      <c r="M12" s="379"/>
      <c r="N12" s="379"/>
      <c r="O12" s="379"/>
      <c r="P12" s="379"/>
      <c r="Q12" s="379"/>
    </row>
    <row r="13" spans="1:17" ht="15" x14ac:dyDescent="0.25">
      <c r="A13" s="268" t="s">
        <v>82</v>
      </c>
      <c r="B13" s="250">
        <v>5870</v>
      </c>
      <c r="C13" s="250">
        <v>47916674.749999993</v>
      </c>
      <c r="D13" s="250">
        <v>6765351.040000001</v>
      </c>
      <c r="E13" s="250">
        <v>6379878.5499999998</v>
      </c>
      <c r="F13" s="250">
        <v>2120059.29</v>
      </c>
      <c r="G13" s="250">
        <v>4390584.3499999996</v>
      </c>
      <c r="H13" s="250">
        <f>SUM(C13:G13)</f>
        <v>67572547.979999989</v>
      </c>
      <c r="I13" s="251"/>
      <c r="K13" s="378"/>
      <c r="L13" s="379"/>
      <c r="M13" s="379"/>
      <c r="N13" s="379"/>
      <c r="O13" s="379"/>
      <c r="P13" s="379"/>
      <c r="Q13" s="379"/>
    </row>
    <row r="14" spans="1:17" ht="15" x14ac:dyDescent="0.25">
      <c r="A14" s="268" t="s">
        <v>83</v>
      </c>
      <c r="B14" s="250">
        <v>4769</v>
      </c>
      <c r="C14" s="250">
        <v>41302116.390000001</v>
      </c>
      <c r="D14" s="250">
        <v>7369425.1299999999</v>
      </c>
      <c r="E14" s="250">
        <v>6468655.2700000005</v>
      </c>
      <c r="F14" s="250">
        <v>5671880.7699999996</v>
      </c>
      <c r="G14" s="250">
        <v>1045440.87</v>
      </c>
      <c r="H14" s="250">
        <f>SUM(C14:G14)</f>
        <v>61857518.43</v>
      </c>
      <c r="I14" s="251"/>
      <c r="K14" s="378"/>
      <c r="L14" s="379"/>
      <c r="M14" s="379"/>
      <c r="N14" s="379"/>
      <c r="O14" s="379"/>
      <c r="P14" s="379"/>
      <c r="Q14" s="379"/>
    </row>
    <row r="15" spans="1:17" ht="15" x14ac:dyDescent="0.25">
      <c r="A15" s="268" t="s">
        <v>84</v>
      </c>
      <c r="B15" s="250">
        <v>5040</v>
      </c>
      <c r="C15" s="250">
        <v>49899621.750000007</v>
      </c>
      <c r="D15" s="250">
        <v>10982249.759999996</v>
      </c>
      <c r="E15" s="250">
        <v>8619918.9000000022</v>
      </c>
      <c r="F15" s="250">
        <v>3472096.3300000005</v>
      </c>
      <c r="G15" s="250">
        <v>2314357.17</v>
      </c>
      <c r="H15" s="250">
        <f>SUM(C15:G15)</f>
        <v>75288243.910000011</v>
      </c>
      <c r="I15" s="251"/>
      <c r="K15" s="378"/>
      <c r="L15" s="379"/>
      <c r="M15" s="379"/>
      <c r="N15" s="379"/>
      <c r="O15" s="379"/>
      <c r="P15" s="379"/>
      <c r="Q15" s="379"/>
    </row>
    <row r="16" spans="1:17" ht="15" x14ac:dyDescent="0.25">
      <c r="A16" s="268" t="s">
        <v>85</v>
      </c>
      <c r="B16" s="270">
        <v>1381</v>
      </c>
      <c r="C16" s="270">
        <v>19500141.77</v>
      </c>
      <c r="D16" s="270">
        <v>4860839.13</v>
      </c>
      <c r="E16" s="270">
        <v>4130364.350000001</v>
      </c>
      <c r="F16" s="270">
        <v>3859499.1599999992</v>
      </c>
      <c r="G16" s="270">
        <v>425807.48</v>
      </c>
      <c r="H16" s="270">
        <f>SUM(C16:G16)</f>
        <v>32776651.890000001</v>
      </c>
      <c r="I16" s="251"/>
      <c r="K16" s="378"/>
      <c r="L16" s="379"/>
      <c r="M16" s="379"/>
      <c r="N16" s="379"/>
      <c r="O16" s="379"/>
      <c r="P16" s="379"/>
      <c r="Q16" s="379"/>
    </row>
    <row r="17" spans="1:17" x14ac:dyDescent="0.2">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
      <c r="A18" s="268"/>
      <c r="B18" s="240"/>
      <c r="C18" s="271"/>
      <c r="D18" s="271"/>
      <c r="E18" s="271"/>
      <c r="F18" s="271"/>
      <c r="G18" s="271"/>
      <c r="H18" s="250"/>
      <c r="I18" s="251"/>
    </row>
    <row r="19" spans="1:17" ht="15" x14ac:dyDescent="0.25">
      <c r="A19" s="268" t="s">
        <v>86</v>
      </c>
      <c r="B19" s="250">
        <v>10095</v>
      </c>
      <c r="C19" s="250">
        <v>73699594.300000012</v>
      </c>
      <c r="D19" s="250">
        <v>13224669.729999999</v>
      </c>
      <c r="E19" s="250">
        <v>8687852</v>
      </c>
      <c r="F19" s="250">
        <v>4083093.4999999995</v>
      </c>
      <c r="G19" s="250">
        <v>4139179.89</v>
      </c>
      <c r="H19" s="250">
        <f>SUM(C19:G19)</f>
        <v>103834389.42000002</v>
      </c>
      <c r="I19" s="251"/>
      <c r="K19" s="378"/>
      <c r="L19" s="379"/>
      <c r="M19" s="379"/>
      <c r="N19" s="379"/>
      <c r="O19" s="379"/>
      <c r="P19" s="379"/>
      <c r="Q19" s="379"/>
    </row>
    <row r="20" spans="1:17" ht="15" x14ac:dyDescent="0.25">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78"/>
      <c r="L20" s="379"/>
      <c r="M20" s="379"/>
      <c r="N20" s="379"/>
      <c r="O20" s="379"/>
      <c r="P20" s="379"/>
      <c r="Q20" s="379"/>
    </row>
    <row r="21" spans="1:17" ht="15" x14ac:dyDescent="0.25">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FY2014</v>
      </c>
      <c r="C26" s="264"/>
      <c r="D26" s="264"/>
      <c r="E26" s="264"/>
      <c r="F26" s="264"/>
      <c r="G26" s="264"/>
      <c r="H26" s="264"/>
    </row>
    <row r="27" spans="1:17" ht="33.75" x14ac:dyDescent="0.2">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
      <c r="A35" s="268"/>
      <c r="B35" s="250"/>
      <c r="C35" s="248"/>
      <c r="D35" s="248"/>
      <c r="E35" s="248"/>
      <c r="F35" s="248"/>
      <c r="G35" s="248"/>
      <c r="H35" s="248"/>
    </row>
    <row r="36" spans="1:8" x14ac:dyDescent="0.2">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
      <c r="A42" s="268"/>
      <c r="B42" s="250"/>
      <c r="C42" s="248"/>
      <c r="D42" s="248"/>
      <c r="E42" s="248"/>
      <c r="F42" s="248"/>
      <c r="G42" s="248"/>
      <c r="H42" s="248"/>
    </row>
    <row r="43" spans="1:8" x14ac:dyDescent="0.2">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
      <c r="A46" s="268"/>
      <c r="B46" s="250"/>
      <c r="C46" s="248"/>
      <c r="D46" s="248"/>
      <c r="E46" s="248"/>
      <c r="F46" s="248"/>
      <c r="G46" s="248"/>
      <c r="H46" s="248"/>
    </row>
    <row r="47" spans="1:8" ht="13.5" thickBot="1" x14ac:dyDescent="0.25">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FY2014</v>
      </c>
      <c r="C52" s="248"/>
      <c r="D52" s="248"/>
      <c r="E52" s="248"/>
      <c r="F52" s="248"/>
      <c r="G52" s="248"/>
      <c r="H52" s="248"/>
    </row>
    <row r="53" spans="1:8" ht="33.75" x14ac:dyDescent="0.2">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
      <c r="A61" s="268"/>
      <c r="B61" s="250"/>
      <c r="C61" s="254"/>
      <c r="D61" s="254"/>
      <c r="E61" s="254"/>
      <c r="F61" s="254"/>
      <c r="G61" s="254"/>
      <c r="H61" s="254"/>
    </row>
    <row r="62" spans="1:8" x14ac:dyDescent="0.2">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
      <c r="A68" s="268"/>
      <c r="B68" s="250"/>
      <c r="C68" s="254"/>
      <c r="D68" s="254"/>
      <c r="E68" s="254"/>
      <c r="F68" s="254"/>
      <c r="G68" s="254"/>
      <c r="H68" s="254"/>
    </row>
    <row r="69" spans="1:8" x14ac:dyDescent="0.2">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
      <c r="A72" s="268"/>
      <c r="B72" s="250"/>
      <c r="C72" s="254"/>
      <c r="D72" s="254"/>
      <c r="E72" s="254"/>
      <c r="F72" s="254"/>
      <c r="G72" s="254"/>
      <c r="H72" s="254"/>
    </row>
    <row r="73" spans="1:8" ht="13.5" thickBot="1" x14ac:dyDescent="0.25">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1260</v>
      </c>
      <c r="D2" s="264"/>
      <c r="E2" s="264"/>
      <c r="F2" s="264"/>
      <c r="G2" s="264"/>
      <c r="H2" s="264"/>
      <c r="I2" s="264"/>
      <c r="J2" s="290"/>
      <c r="K2"/>
    </row>
    <row r="3" spans="1:27" ht="22.5" x14ac:dyDescent="0.2">
      <c r="A3" s="265" t="s">
        <v>245</v>
      </c>
      <c r="B3" s="284" t="s">
        <v>1261</v>
      </c>
      <c r="C3" s="267" t="s">
        <v>1262</v>
      </c>
      <c r="D3" s="267" t="s">
        <v>1263</v>
      </c>
      <c r="E3" s="267" t="s">
        <v>1264</v>
      </c>
      <c r="F3" s="267" t="s">
        <v>1265</v>
      </c>
      <c r="G3" s="267" t="s">
        <v>1266</v>
      </c>
      <c r="H3" s="267" t="s">
        <v>1267</v>
      </c>
      <c r="I3" s="267" t="s">
        <v>1268</v>
      </c>
      <c r="J3" s="297"/>
      <c r="K3"/>
      <c r="L3" s="353"/>
      <c r="M3" s="344"/>
      <c r="N3" s="356"/>
      <c r="O3" s="356"/>
      <c r="P3" s="356"/>
      <c r="Q3" s="356"/>
      <c r="R3" s="356"/>
      <c r="S3" s="356"/>
      <c r="T3" s="356"/>
      <c r="U3" s="290"/>
      <c r="V3" s="290"/>
      <c r="W3" s="290"/>
      <c r="X3" s="290"/>
      <c r="Y3" s="290"/>
      <c r="Z3" s="290"/>
      <c r="AA3" s="290"/>
    </row>
    <row r="4" spans="1:27" ht="15" x14ac:dyDescent="0.25">
      <c r="A4" s="268" t="s">
        <v>102</v>
      </c>
      <c r="B4" s="250">
        <v>40133</v>
      </c>
      <c r="C4" s="250">
        <v>113047649.75</v>
      </c>
      <c r="D4" s="250">
        <v>23690486.990000002</v>
      </c>
      <c r="E4" s="250">
        <v>38059745.439999998</v>
      </c>
      <c r="F4" s="250">
        <v>178677703.12</v>
      </c>
      <c r="G4" s="250">
        <v>41456084.659999996</v>
      </c>
      <c r="H4" s="280">
        <f t="shared" ref="H4:H9" si="0">SUM(C4:G4)</f>
        <v>394931669.96000004</v>
      </c>
      <c r="I4" s="419">
        <f t="shared" ref="I4:I10" si="1">H4/B4</f>
        <v>9840.5718476067086</v>
      </c>
      <c r="J4" s="271"/>
      <c r="K4"/>
      <c r="L4" s="349"/>
      <c r="M4" s="355"/>
      <c r="N4" s="355"/>
      <c r="O4" s="355"/>
      <c r="P4" s="355"/>
      <c r="Q4" s="355"/>
      <c r="R4" s="355"/>
      <c r="S4" s="355"/>
      <c r="T4" s="355"/>
      <c r="U4" s="329"/>
      <c r="V4" s="329"/>
      <c r="W4" s="329"/>
      <c r="X4" s="329"/>
      <c r="Y4" s="329"/>
      <c r="Z4" s="329"/>
      <c r="AA4" s="290"/>
    </row>
    <row r="5" spans="1:27" ht="15" x14ac:dyDescent="0.25">
      <c r="A5" s="268" t="s">
        <v>76</v>
      </c>
      <c r="B5" s="250">
        <v>20955</v>
      </c>
      <c r="C5" s="250">
        <v>50176920.529999994</v>
      </c>
      <c r="D5" s="250">
        <v>22165201.549999997</v>
      </c>
      <c r="E5" s="250">
        <v>20029577.710000001</v>
      </c>
      <c r="F5" s="250">
        <v>98145462.730000004</v>
      </c>
      <c r="G5" s="250">
        <v>37775723.609999999</v>
      </c>
      <c r="H5" s="280">
        <f t="shared" si="0"/>
        <v>228292886.13</v>
      </c>
      <c r="I5" s="419">
        <f t="shared" si="1"/>
        <v>10894.435033643522</v>
      </c>
      <c r="J5" s="271"/>
      <c r="K5"/>
      <c r="L5" s="349"/>
      <c r="M5" s="355"/>
      <c r="N5" s="355"/>
      <c r="O5" s="355"/>
      <c r="P5" s="355"/>
      <c r="Q5" s="355"/>
      <c r="R5" s="355"/>
      <c r="S5" s="355"/>
      <c r="T5" s="355"/>
      <c r="U5" s="329"/>
      <c r="V5" s="329"/>
      <c r="W5" s="329"/>
      <c r="X5" s="329"/>
      <c r="Y5" s="329"/>
      <c r="Z5" s="329"/>
      <c r="AA5" s="290"/>
    </row>
    <row r="6" spans="1:27" ht="15" x14ac:dyDescent="0.25">
      <c r="A6" s="268" t="s">
        <v>77</v>
      </c>
      <c r="B6" s="250">
        <v>13511</v>
      </c>
      <c r="C6" s="250">
        <v>29468024.780000001</v>
      </c>
      <c r="D6" s="250">
        <v>10952864.669999998</v>
      </c>
      <c r="E6" s="250">
        <v>13118065.259999998</v>
      </c>
      <c r="F6" s="250">
        <v>65652281.829999991</v>
      </c>
      <c r="G6" s="250">
        <v>32636211.659999996</v>
      </c>
      <c r="H6" s="280">
        <f t="shared" si="0"/>
        <v>151827448.19999999</v>
      </c>
      <c r="I6" s="419">
        <f t="shared" si="1"/>
        <v>11237.321308563392</v>
      </c>
      <c r="J6" s="271"/>
      <c r="K6"/>
      <c r="L6" s="349"/>
      <c r="M6" s="355"/>
      <c r="N6" s="355"/>
      <c r="O6" s="355"/>
      <c r="P6" s="355"/>
      <c r="Q6" s="355"/>
      <c r="R6" s="355"/>
      <c r="S6" s="355"/>
      <c r="T6" s="355"/>
      <c r="U6" s="329"/>
      <c r="V6" s="329"/>
      <c r="W6" s="329"/>
      <c r="X6" s="329"/>
      <c r="Y6" s="329"/>
      <c r="Z6" s="329"/>
      <c r="AA6" s="290"/>
    </row>
    <row r="7" spans="1:27" ht="15" x14ac:dyDescent="0.25">
      <c r="A7" s="268" t="s">
        <v>78</v>
      </c>
      <c r="B7" s="250">
        <v>12550</v>
      </c>
      <c r="C7" s="250">
        <v>34276121.340000004</v>
      </c>
      <c r="D7" s="250">
        <v>17449314.409999993</v>
      </c>
      <c r="E7" s="250">
        <v>12589245.059999999</v>
      </c>
      <c r="F7" s="250">
        <v>57628249.619999982</v>
      </c>
      <c r="G7" s="250">
        <v>16976051.210000005</v>
      </c>
      <c r="H7" s="280">
        <f t="shared" si="0"/>
        <v>138918981.63999999</v>
      </c>
      <c r="I7" s="419">
        <f t="shared" si="1"/>
        <v>11069.241564940237</v>
      </c>
      <c r="J7" s="271"/>
      <c r="K7"/>
      <c r="L7" s="349"/>
      <c r="M7" s="355"/>
      <c r="N7" s="355"/>
      <c r="O7" s="355"/>
      <c r="P7" s="355"/>
      <c r="Q7" s="355"/>
      <c r="R7" s="355"/>
      <c r="S7" s="355"/>
      <c r="T7" s="355"/>
      <c r="U7" s="329"/>
      <c r="V7" s="329"/>
      <c r="W7" s="329"/>
      <c r="X7" s="329"/>
      <c r="Y7" s="329"/>
      <c r="Z7" s="329"/>
      <c r="AA7" s="290"/>
    </row>
    <row r="8" spans="1:27" ht="15" x14ac:dyDescent="0.25">
      <c r="A8" s="268" t="s">
        <v>79</v>
      </c>
      <c r="B8" s="250">
        <v>4913</v>
      </c>
      <c r="C8" s="250">
        <v>16661017.140000001</v>
      </c>
      <c r="D8" s="250">
        <v>9294380.3899999987</v>
      </c>
      <c r="E8" s="250">
        <v>5566049.3799999999</v>
      </c>
      <c r="F8" s="250">
        <v>23535668.910000004</v>
      </c>
      <c r="G8" s="250">
        <v>10732320.719999999</v>
      </c>
      <c r="H8" s="280">
        <f t="shared" si="0"/>
        <v>65789436.540000007</v>
      </c>
      <c r="I8" s="419">
        <f t="shared" si="1"/>
        <v>13390.888772644006</v>
      </c>
      <c r="J8" s="271"/>
      <c r="K8"/>
      <c r="L8" s="349"/>
      <c r="M8" s="355"/>
      <c r="N8" s="355"/>
      <c r="O8" s="355"/>
      <c r="P8" s="355"/>
      <c r="Q8" s="355"/>
      <c r="R8" s="355"/>
      <c r="S8" s="355"/>
      <c r="T8" s="355"/>
      <c r="U8" s="329"/>
      <c r="V8" s="329"/>
      <c r="W8" s="329"/>
      <c r="X8" s="329"/>
      <c r="Y8" s="329"/>
      <c r="Z8" s="329"/>
      <c r="AA8" s="290"/>
    </row>
    <row r="9" spans="1:27" ht="15" x14ac:dyDescent="0.25">
      <c r="A9" s="268" t="s">
        <v>80</v>
      </c>
      <c r="B9" s="270">
        <v>1676</v>
      </c>
      <c r="C9" s="270">
        <v>5761988.0000000019</v>
      </c>
      <c r="D9" s="270">
        <v>4174761.3500000006</v>
      </c>
      <c r="E9" s="270">
        <v>2147458.5100000007</v>
      </c>
      <c r="F9" s="270">
        <v>8653974.2900000028</v>
      </c>
      <c r="G9" s="270">
        <v>3228803.76</v>
      </c>
      <c r="H9" s="294">
        <f t="shared" si="0"/>
        <v>23966985.910000004</v>
      </c>
      <c r="I9" s="420">
        <f t="shared" si="1"/>
        <v>14300.110924821005</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19">
        <f t="shared" si="1"/>
        <v>10707.796287311441</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21295</v>
      </c>
      <c r="C13" s="250">
        <v>74037841.890000015</v>
      </c>
      <c r="D13" s="250">
        <v>18951948.450000003</v>
      </c>
      <c r="E13" s="250">
        <v>22220636.969999999</v>
      </c>
      <c r="F13" s="250">
        <v>102674918.23999999</v>
      </c>
      <c r="G13" s="250">
        <v>11731456.180000002</v>
      </c>
      <c r="H13" s="280">
        <f>SUM(C13:G13)</f>
        <v>229616801.73000002</v>
      </c>
      <c r="I13" s="419">
        <f t="shared" ref="I13:I18" si="3">H13/B13</f>
        <v>10782.662678093449</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6285</v>
      </c>
      <c r="C14" s="250">
        <v>22903279.269999996</v>
      </c>
      <c r="D14" s="250">
        <v>11784781.85</v>
      </c>
      <c r="E14" s="250">
        <v>7417897.7700000005</v>
      </c>
      <c r="F14" s="250">
        <v>31029422.799999997</v>
      </c>
      <c r="G14" s="250">
        <v>7591602.709999999</v>
      </c>
      <c r="H14" s="280">
        <f>SUM(C14:G14)</f>
        <v>80726984.399999991</v>
      </c>
      <c r="I14" s="419">
        <f t="shared" si="3"/>
        <v>12844.388926014319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4540</v>
      </c>
      <c r="C15" s="250">
        <v>15264801.930000002</v>
      </c>
      <c r="D15" s="250">
        <v>7078416.0300000003</v>
      </c>
      <c r="E15" s="250">
        <v>5689737.1600000001</v>
      </c>
      <c r="F15" s="250">
        <v>25625889.399999999</v>
      </c>
      <c r="G15" s="250">
        <v>5112417.8299999991</v>
      </c>
      <c r="H15" s="280">
        <f>SUM(C15:G15)</f>
        <v>58771262.349999994</v>
      </c>
      <c r="I15" s="419">
        <f t="shared" si="3"/>
        <v>12945.211971365638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4531</v>
      </c>
      <c r="C16" s="250">
        <v>18763762.759999998</v>
      </c>
      <c r="D16" s="250">
        <v>9212192.2900000047</v>
      </c>
      <c r="E16" s="250">
        <v>6805589.96</v>
      </c>
      <c r="F16" s="250">
        <v>28977645.319999997</v>
      </c>
      <c r="G16" s="250">
        <v>8781019.0800000001</v>
      </c>
      <c r="H16" s="280">
        <f>SUM(C16:G16)</f>
        <v>72540209.409999996</v>
      </c>
      <c r="I16" s="419">
        <f t="shared" si="3"/>
        <v>16009.757097770911</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11280025.889999999</v>
      </c>
      <c r="D17" s="270">
        <v>7690447.8800000018</v>
      </c>
      <c r="E17" s="270">
        <v>3624759.6999999993</v>
      </c>
      <c r="F17" s="270">
        <v>14185124.390000002</v>
      </c>
      <c r="G17" s="270">
        <v>3799702.3</v>
      </c>
      <c r="H17" s="294">
        <f>SUM(C17:G17)</f>
        <v>40580060.159999996</v>
      </c>
      <c r="I17" s="420">
        <f t="shared" si="3"/>
        <v>25634.9085028427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19">
        <f t="shared" si="3"/>
        <v>12612.735210807134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10038</v>
      </c>
      <c r="C21" s="250">
        <v>24711044.399999999</v>
      </c>
      <c r="D21" s="250">
        <v>13520018.82</v>
      </c>
      <c r="E21" s="250">
        <v>8788855.1799999997</v>
      </c>
      <c r="F21" s="250">
        <v>49231121.799999997</v>
      </c>
      <c r="G21" s="250">
        <v>10238760.389999999</v>
      </c>
      <c r="H21" s="271">
        <f>SUM(C21:G21)</f>
        <v>106489800.58999999</v>
      </c>
      <c r="I21" s="419">
        <f>H21/B21</f>
        <v>10608.667123929068</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7400</v>
      </c>
      <c r="C22" s="270">
        <v>32348192.459999997</v>
      </c>
      <c r="D22" s="270">
        <v>20445185.779999997</v>
      </c>
      <c r="E22" s="270">
        <v>10848425.779999996</v>
      </c>
      <c r="F22" s="270">
        <v>42489623.039999992</v>
      </c>
      <c r="G22" s="270">
        <v>10923430.01</v>
      </c>
      <c r="H22" s="270">
        <f>SUM(C22:G22)</f>
        <v>117054857.06999998</v>
      </c>
      <c r="I22" s="420">
        <f>H22/B22</f>
        <v>15818.223928378375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21">
        <f>H23/B23</f>
        <v>12819.397732538133</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FY15</v>
      </c>
      <c r="C29" s="273"/>
      <c r="D29" s="273"/>
      <c r="E29" s="273"/>
      <c r="F29" s="273"/>
      <c r="G29" s="273"/>
      <c r="H29" s="273"/>
      <c r="I29" s="248"/>
      <c r="J29" s="290"/>
      <c r="K29"/>
    </row>
    <row r="30" spans="1:27" ht="22.5" x14ac:dyDescent="0.2">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FY15</v>
      </c>
      <c r="C57" s="251"/>
      <c r="D57" s="251"/>
      <c r="E57" s="251"/>
      <c r="F57" s="251"/>
      <c r="G57" s="251"/>
      <c r="H57" s="251"/>
      <c r="I57" s="267"/>
      <c r="J57" s="248"/>
      <c r="K57" s="290"/>
    </row>
    <row r="58" spans="1:11" ht="22.5" x14ac:dyDescent="0.2">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07"/>
      <c r="I59" s="248"/>
      <c r="J59" s="251"/>
      <c r="K59" s="290"/>
    </row>
    <row r="60" spans="1:11" x14ac:dyDescent="0.2">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07"/>
      <c r="I60" s="248"/>
      <c r="J60" s="251"/>
      <c r="K60" s="290"/>
    </row>
    <row r="61" spans="1:11" x14ac:dyDescent="0.2">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07"/>
      <c r="I61" s="248"/>
      <c r="J61" s="251"/>
      <c r="K61" s="290"/>
    </row>
    <row r="62" spans="1:11" x14ac:dyDescent="0.2">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07"/>
      <c r="I62" s="248"/>
      <c r="J62" s="251"/>
      <c r="K62" s="290"/>
    </row>
    <row r="63" spans="1:11" x14ac:dyDescent="0.2">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07"/>
      <c r="I63" s="248"/>
      <c r="J63" s="251"/>
      <c r="K63" s="290"/>
    </row>
    <row r="64" spans="1:11" x14ac:dyDescent="0.2">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07"/>
      <c r="I64" s="248"/>
      <c r="J64" s="251"/>
      <c r="K64" s="290"/>
    </row>
    <row r="65" spans="1:11" x14ac:dyDescent="0.2">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07"/>
      <c r="I68" s="248"/>
      <c r="J68" s="251"/>
      <c r="K68" s="290"/>
    </row>
    <row r="69" spans="1:11" x14ac:dyDescent="0.2">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07"/>
      <c r="I69" s="248"/>
      <c r="J69" s="251"/>
      <c r="K69" s="290"/>
    </row>
    <row r="70" spans="1:11" x14ac:dyDescent="0.2">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07"/>
      <c r="I70" s="248"/>
      <c r="J70" s="251"/>
      <c r="K70"/>
    </row>
    <row r="71" spans="1:11" x14ac:dyDescent="0.2">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07"/>
      <c r="I71" s="248"/>
      <c r="J71" s="251"/>
      <c r="K71"/>
    </row>
    <row r="72" spans="1:11" x14ac:dyDescent="0.2">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07"/>
      <c r="I72" s="248"/>
      <c r="J72" s="251"/>
      <c r="K72"/>
    </row>
    <row r="73" spans="1:11" x14ac:dyDescent="0.2">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07"/>
      <c r="I76" s="248"/>
      <c r="J76" s="251"/>
      <c r="K76"/>
    </row>
    <row r="77" spans="1:11" x14ac:dyDescent="0.2">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07"/>
      <c r="I77" s="248"/>
      <c r="J77" s="251"/>
      <c r="K77"/>
    </row>
    <row r="78" spans="1:11" x14ac:dyDescent="0.2">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0.26247366599053984</v>
      </c>
      <c r="D80" s="277">
        <f>D53/$H53</f>
        <v>0.10319347088044672</v>
      </c>
      <c r="E80" s="277">
        <f>E53/$H53</f>
        <v>9.1784361588776522E-2</v>
      </c>
      <c r="F80" s="277">
        <f>F53/$H53</f>
        <v>0.42498037285561796</v>
      </c>
      <c r="G80" s="277">
        <f>G53/$H53</f>
        <v>0.11756812868461931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1214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1198</v>
      </c>
      <c r="C3" s="296" t="s">
        <v>1217</v>
      </c>
      <c r="D3" s="296" t="s">
        <v>1218</v>
      </c>
      <c r="E3" s="296" t="s">
        <v>1219</v>
      </c>
      <c r="F3" s="296" t="s">
        <v>1220</v>
      </c>
      <c r="G3" s="296" t="s">
        <v>1205</v>
      </c>
      <c r="H3" s="296" t="s">
        <v>1221</v>
      </c>
      <c r="I3" s="251"/>
      <c r="K3" s="358"/>
      <c r="L3" s="358"/>
      <c r="M3" s="358"/>
      <c r="N3" s="358"/>
      <c r="O3" s="358"/>
      <c r="P3" s="358"/>
      <c r="Q3" s="358"/>
    </row>
    <row r="4" spans="1:17" ht="15" x14ac:dyDescent="0.25">
      <c r="A4" s="248" t="s">
        <v>102</v>
      </c>
      <c r="B4" s="250">
        <v>39033</v>
      </c>
      <c r="C4" s="250">
        <v>274561569</v>
      </c>
      <c r="D4" s="250">
        <v>40256505</v>
      </c>
      <c r="E4" s="250">
        <v>18624725</v>
      </c>
      <c r="F4" s="250">
        <v>4956720</v>
      </c>
      <c r="G4" s="250">
        <v>7778234</v>
      </c>
      <c r="H4" s="250">
        <f t="shared" ref="H4:H9" si="0">SUM(C4:G4)</f>
        <v>346177753</v>
      </c>
      <c r="I4" s="251"/>
      <c r="K4" s="378"/>
      <c r="L4" s="379"/>
      <c r="M4" s="379"/>
      <c r="N4" s="379"/>
      <c r="O4" s="379"/>
      <c r="P4" s="379"/>
      <c r="Q4" s="379"/>
    </row>
    <row r="5" spans="1:17" ht="15" x14ac:dyDescent="0.25">
      <c r="A5" s="268" t="s">
        <v>76</v>
      </c>
      <c r="B5" s="250">
        <v>20207</v>
      </c>
      <c r="C5" s="250">
        <v>151573457</v>
      </c>
      <c r="D5" s="250">
        <v>21205568</v>
      </c>
      <c r="E5" s="250">
        <v>16277964</v>
      </c>
      <c r="F5" s="250">
        <v>7181398</v>
      </c>
      <c r="G5" s="250">
        <v>7463183</v>
      </c>
      <c r="H5" s="250">
        <f t="shared" si="0"/>
        <v>203701570</v>
      </c>
      <c r="I5" s="251"/>
      <c r="K5" s="378"/>
      <c r="L5" s="379"/>
      <c r="M5" s="379"/>
      <c r="N5" s="379"/>
      <c r="O5" s="379"/>
      <c r="P5" s="379"/>
      <c r="Q5" s="379"/>
    </row>
    <row r="6" spans="1:17" ht="15" x14ac:dyDescent="0.25">
      <c r="A6" s="268" t="s">
        <v>77</v>
      </c>
      <c r="B6" s="250">
        <v>12825</v>
      </c>
      <c r="C6" s="250">
        <v>99352550</v>
      </c>
      <c r="D6" s="250">
        <v>14800438</v>
      </c>
      <c r="E6" s="250">
        <v>12343580</v>
      </c>
      <c r="F6" s="250">
        <v>3222166</v>
      </c>
      <c r="G6" s="250">
        <v>3710383</v>
      </c>
      <c r="H6" s="250">
        <f t="shared" si="0"/>
        <v>133429117</v>
      </c>
      <c r="I6" s="251"/>
      <c r="K6" s="378"/>
      <c r="L6" s="379"/>
      <c r="M6" s="379"/>
      <c r="N6" s="379"/>
      <c r="O6" s="379"/>
      <c r="P6" s="379"/>
      <c r="Q6" s="379"/>
    </row>
    <row r="7" spans="1:17" ht="15" x14ac:dyDescent="0.25">
      <c r="A7" s="268" t="s">
        <v>78</v>
      </c>
      <c r="B7" s="250">
        <v>12640</v>
      </c>
      <c r="C7" s="250">
        <v>94373501</v>
      </c>
      <c r="D7" s="250">
        <v>16513739</v>
      </c>
      <c r="E7" s="250">
        <v>12526978</v>
      </c>
      <c r="F7" s="250">
        <v>4309746</v>
      </c>
      <c r="G7" s="250">
        <v>4291662</v>
      </c>
      <c r="H7" s="250">
        <f t="shared" si="0"/>
        <v>132015626</v>
      </c>
      <c r="I7" s="251"/>
      <c r="K7" s="378"/>
      <c r="L7" s="379"/>
      <c r="M7" s="379"/>
      <c r="N7" s="379"/>
      <c r="O7" s="379"/>
      <c r="P7" s="379"/>
      <c r="Q7" s="379"/>
    </row>
    <row r="8" spans="1:17" ht="15" x14ac:dyDescent="0.25">
      <c r="A8" s="268" t="s">
        <v>79</v>
      </c>
      <c r="B8" s="250">
        <v>4985</v>
      </c>
      <c r="C8" s="250">
        <v>43408000</v>
      </c>
      <c r="D8" s="250">
        <v>8909525</v>
      </c>
      <c r="E8" s="250">
        <v>7451569</v>
      </c>
      <c r="F8" s="250">
        <v>3903223</v>
      </c>
      <c r="G8" s="250">
        <v>676678</v>
      </c>
      <c r="H8" s="250">
        <f t="shared" si="0"/>
        <v>64348995</v>
      </c>
      <c r="I8" s="251"/>
      <c r="K8" s="378"/>
      <c r="L8" s="379"/>
      <c r="M8" s="379"/>
      <c r="N8" s="379"/>
      <c r="O8" s="379"/>
      <c r="P8" s="379"/>
      <c r="Q8" s="379"/>
    </row>
    <row r="9" spans="1:17" ht="15" x14ac:dyDescent="0.25">
      <c r="A9" s="268" t="s">
        <v>80</v>
      </c>
      <c r="B9" s="270">
        <v>1674</v>
      </c>
      <c r="C9" s="270">
        <v>12602667</v>
      </c>
      <c r="D9" s="270">
        <v>3600964</v>
      </c>
      <c r="E9" s="270">
        <v>2796280</v>
      </c>
      <c r="F9" s="270">
        <v>857783</v>
      </c>
      <c r="G9" s="270">
        <v>21385</v>
      </c>
      <c r="H9" s="270">
        <f t="shared" si="0"/>
        <v>19879079</v>
      </c>
      <c r="I9" s="251"/>
      <c r="K9" s="378"/>
      <c r="L9" s="379"/>
      <c r="M9" s="379"/>
      <c r="N9" s="379"/>
      <c r="O9" s="379"/>
      <c r="P9" s="379"/>
      <c r="Q9" s="379"/>
    </row>
    <row r="10" spans="1:17" x14ac:dyDescent="0.2">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
      <c r="A11" s="268"/>
      <c r="B11" s="240"/>
      <c r="C11" s="271"/>
      <c r="D11" s="271"/>
      <c r="E11" s="271"/>
      <c r="F11" s="271"/>
      <c r="G11" s="271"/>
      <c r="H11" s="250"/>
      <c r="I11" s="251"/>
    </row>
    <row r="12" spans="1:17" ht="15" x14ac:dyDescent="0.25">
      <c r="A12" s="268" t="s">
        <v>81</v>
      </c>
      <c r="B12" s="250">
        <v>21424</v>
      </c>
      <c r="C12" s="250">
        <v>158931029</v>
      </c>
      <c r="D12" s="250">
        <v>31218421</v>
      </c>
      <c r="E12" s="250">
        <v>12878514</v>
      </c>
      <c r="F12" s="250">
        <v>4362499</v>
      </c>
      <c r="G12" s="250">
        <v>8888658</v>
      </c>
      <c r="H12" s="250">
        <f>SUM(C12:G12)</f>
        <v>216279121</v>
      </c>
      <c r="I12" s="251"/>
      <c r="K12" s="378"/>
      <c r="L12" s="379"/>
      <c r="M12" s="379"/>
      <c r="N12" s="379"/>
      <c r="O12" s="379"/>
      <c r="P12" s="379"/>
      <c r="Q12" s="379"/>
    </row>
    <row r="13" spans="1:17" ht="15" x14ac:dyDescent="0.25">
      <c r="A13" s="268" t="s">
        <v>82</v>
      </c>
      <c r="B13" s="250">
        <v>6363</v>
      </c>
      <c r="C13" s="250">
        <v>51191657</v>
      </c>
      <c r="D13" s="250">
        <v>6530781</v>
      </c>
      <c r="E13" s="250">
        <v>7366193</v>
      </c>
      <c r="F13" s="250">
        <v>2626614</v>
      </c>
      <c r="G13" s="250">
        <v>4630503</v>
      </c>
      <c r="H13" s="250">
        <f>SUM(C13:G13)</f>
        <v>72345748</v>
      </c>
      <c r="I13" s="251"/>
      <c r="K13" s="378"/>
      <c r="L13" s="379"/>
      <c r="M13" s="379"/>
      <c r="N13" s="379"/>
      <c r="O13" s="379"/>
      <c r="P13" s="379"/>
      <c r="Q13" s="379"/>
    </row>
    <row r="14" spans="1:17" ht="15" x14ac:dyDescent="0.25">
      <c r="A14" s="268" t="s">
        <v>83</v>
      </c>
      <c r="B14" s="250">
        <v>4424</v>
      </c>
      <c r="C14" s="250">
        <v>37290514</v>
      </c>
      <c r="D14" s="250">
        <v>6493942</v>
      </c>
      <c r="E14" s="250">
        <v>5078912</v>
      </c>
      <c r="F14" s="250">
        <v>1940549</v>
      </c>
      <c r="G14" s="250">
        <v>1048024</v>
      </c>
      <c r="H14" s="250">
        <f>SUM(C14:G14)</f>
        <v>51851941</v>
      </c>
      <c r="I14" s="251"/>
      <c r="K14" s="378"/>
      <c r="L14" s="379"/>
      <c r="M14" s="379"/>
      <c r="N14" s="379"/>
      <c r="O14" s="379"/>
      <c r="P14" s="379"/>
      <c r="Q14" s="379"/>
    </row>
    <row r="15" spans="1:17" ht="15" x14ac:dyDescent="0.25">
      <c r="A15" s="268" t="s">
        <v>84</v>
      </c>
      <c r="B15" s="250">
        <v>4952</v>
      </c>
      <c r="C15" s="250">
        <v>45912644</v>
      </c>
      <c r="D15" s="250">
        <v>9904051</v>
      </c>
      <c r="E15" s="250">
        <v>7303244</v>
      </c>
      <c r="F15" s="250">
        <v>2547812</v>
      </c>
      <c r="G15" s="250">
        <v>2568132</v>
      </c>
      <c r="H15" s="250">
        <f>SUM(C15:G15)</f>
        <v>68235883</v>
      </c>
      <c r="I15" s="251"/>
      <c r="K15" s="378"/>
      <c r="L15" s="379"/>
      <c r="M15" s="379"/>
      <c r="N15" s="379"/>
      <c r="O15" s="379"/>
      <c r="P15" s="379"/>
      <c r="Q15" s="379"/>
    </row>
    <row r="16" spans="1:17" ht="15" x14ac:dyDescent="0.25">
      <c r="A16" s="268" t="s">
        <v>85</v>
      </c>
      <c r="B16" s="270">
        <v>1691</v>
      </c>
      <c r="C16" s="270">
        <v>23689438</v>
      </c>
      <c r="D16" s="270">
        <v>5814499</v>
      </c>
      <c r="E16" s="270">
        <v>4909711</v>
      </c>
      <c r="F16" s="270">
        <v>2540579</v>
      </c>
      <c r="G16" s="270">
        <v>348715</v>
      </c>
      <c r="H16" s="270">
        <f>SUM(C16:G16)</f>
        <v>37302942</v>
      </c>
      <c r="I16" s="251"/>
      <c r="K16" s="378"/>
      <c r="L16" s="379"/>
      <c r="M16" s="379"/>
      <c r="N16" s="379"/>
      <c r="O16" s="379"/>
      <c r="P16" s="379"/>
      <c r="Q16" s="379"/>
    </row>
    <row r="17" spans="1:17" x14ac:dyDescent="0.2">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
      <c r="A18" s="268"/>
      <c r="B18" s="240"/>
      <c r="C18" s="271"/>
      <c r="D18" s="271"/>
      <c r="E18" s="271"/>
      <c r="F18" s="271"/>
      <c r="G18" s="271"/>
      <c r="H18" s="250"/>
      <c r="I18" s="251"/>
    </row>
    <row r="19" spans="1:17" ht="15" x14ac:dyDescent="0.25">
      <c r="A19" s="268" t="s">
        <v>86</v>
      </c>
      <c r="B19" s="250">
        <v>10244</v>
      </c>
      <c r="C19" s="250">
        <v>72845106</v>
      </c>
      <c r="D19" s="250">
        <v>12445445</v>
      </c>
      <c r="E19" s="250">
        <v>8492195</v>
      </c>
      <c r="F19" s="250">
        <v>10118560</v>
      </c>
      <c r="G19" s="250">
        <v>3502139</v>
      </c>
      <c r="H19" s="250">
        <f>SUM(C19:G19)</f>
        <v>107403445</v>
      </c>
      <c r="I19" s="251"/>
      <c r="K19" s="378"/>
      <c r="L19" s="379"/>
      <c r="M19" s="379"/>
      <c r="N19" s="379"/>
      <c r="O19" s="379"/>
      <c r="P19" s="379"/>
      <c r="Q19" s="379"/>
    </row>
    <row r="20" spans="1:17" ht="15" x14ac:dyDescent="0.25">
      <c r="A20" s="268" t="s">
        <v>87</v>
      </c>
      <c r="B20" s="270">
        <v>7243</v>
      </c>
      <c r="C20" s="270">
        <v>71376439</v>
      </c>
      <c r="D20" s="270">
        <v>12129723</v>
      </c>
      <c r="E20" s="270">
        <v>12198255</v>
      </c>
      <c r="F20" s="270">
        <v>4386254</v>
      </c>
      <c r="G20" s="270">
        <v>3116891</v>
      </c>
      <c r="H20" s="270">
        <f>SUM(C20:G20)</f>
        <v>103207562</v>
      </c>
      <c r="I20" s="251"/>
      <c r="K20" s="378"/>
      <c r="L20" s="379"/>
      <c r="M20" s="379"/>
      <c r="N20" s="379"/>
      <c r="O20" s="379"/>
      <c r="P20" s="379"/>
      <c r="Q20" s="379"/>
    </row>
    <row r="21" spans="1:17" ht="15" x14ac:dyDescent="0.25">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FY2013</v>
      </c>
      <c r="C26" s="264"/>
      <c r="D26" s="264"/>
      <c r="E26" s="264"/>
      <c r="F26" s="264"/>
      <c r="G26" s="264"/>
      <c r="H26" s="264"/>
    </row>
    <row r="27" spans="1:17" ht="33.75" x14ac:dyDescent="0.2">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
      <c r="A35" s="268"/>
      <c r="B35" s="250"/>
      <c r="C35" s="248"/>
      <c r="D35" s="248"/>
      <c r="E35" s="248"/>
      <c r="F35" s="248"/>
      <c r="G35" s="248"/>
      <c r="H35" s="248"/>
    </row>
    <row r="36" spans="1:8" x14ac:dyDescent="0.2">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
      <c r="A42" s="268"/>
      <c r="B42" s="250"/>
      <c r="C42" s="248"/>
      <c r="D42" s="248"/>
      <c r="E42" s="248"/>
      <c r="F42" s="248"/>
      <c r="G42" s="248"/>
      <c r="H42" s="248"/>
    </row>
    <row r="43" spans="1:8" x14ac:dyDescent="0.2">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
      <c r="A46" s="268"/>
      <c r="B46" s="250"/>
      <c r="C46" s="248"/>
      <c r="D46" s="248"/>
      <c r="E46" s="248"/>
      <c r="F46" s="248"/>
      <c r="G46" s="248"/>
      <c r="H46" s="248"/>
    </row>
    <row r="47" spans="1:8" ht="13.5" thickBot="1" x14ac:dyDescent="0.25">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FY2013</v>
      </c>
      <c r="C52" s="248"/>
      <c r="D52" s="248"/>
      <c r="E52" s="248"/>
      <c r="F52" s="248"/>
      <c r="G52" s="248"/>
      <c r="H52" s="248"/>
    </row>
    <row r="53" spans="1:8" ht="33.75" x14ac:dyDescent="0.2">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
      <c r="A61" s="268"/>
      <c r="B61" s="250"/>
      <c r="C61" s="254"/>
      <c r="D61" s="254"/>
      <c r="E61" s="254"/>
      <c r="F61" s="254"/>
      <c r="G61" s="254"/>
      <c r="H61" s="254"/>
    </row>
    <row r="62" spans="1:8" x14ac:dyDescent="0.2">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
      <c r="A68" s="268"/>
      <c r="B68" s="250"/>
      <c r="C68" s="254"/>
      <c r="D68" s="254"/>
      <c r="E68" s="254"/>
      <c r="F68" s="254"/>
      <c r="G68" s="254"/>
      <c r="H68" s="254"/>
    </row>
    <row r="69" spans="1:8" x14ac:dyDescent="0.2">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
      <c r="A72" s="268"/>
      <c r="B72" s="250"/>
      <c r="C72" s="254"/>
      <c r="D72" s="254"/>
      <c r="E72" s="254"/>
      <c r="F72" s="254"/>
      <c r="G72" s="254"/>
      <c r="H72" s="254"/>
    </row>
    <row r="73" spans="1:8" ht="13.5" thickBot="1" x14ac:dyDescent="0.25">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1144</v>
      </c>
      <c r="B2" s="251"/>
      <c r="C2" s="251"/>
      <c r="D2" s="251"/>
      <c r="E2" s="251"/>
      <c r="F2" s="251"/>
      <c r="G2" s="251"/>
      <c r="H2" s="251"/>
    </row>
    <row r="3" spans="1:17" ht="34.5" x14ac:dyDescent="0.25">
      <c r="A3" s="264" t="s">
        <v>245</v>
      </c>
      <c r="B3" s="297" t="s">
        <v>1131</v>
      </c>
      <c r="C3" s="296" t="s">
        <v>1145</v>
      </c>
      <c r="D3" s="296" t="s">
        <v>1146</v>
      </c>
      <c r="E3" s="296" t="s">
        <v>1147</v>
      </c>
      <c r="F3" s="296" t="s">
        <v>1148</v>
      </c>
      <c r="G3" s="296" t="s">
        <v>1138</v>
      </c>
      <c r="H3" s="296" t="s">
        <v>1149</v>
      </c>
      <c r="K3" s="358"/>
      <c r="L3" s="358"/>
      <c r="M3" s="358"/>
      <c r="N3" s="358"/>
      <c r="O3" s="358"/>
      <c r="P3" s="358"/>
      <c r="Q3" s="358"/>
    </row>
    <row r="4" spans="1:17" ht="15" x14ac:dyDescent="0.25">
      <c r="A4" s="248" t="s">
        <v>102</v>
      </c>
      <c r="B4" s="250">
        <v>38250</v>
      </c>
      <c r="C4" s="250">
        <v>271065318</v>
      </c>
      <c r="D4" s="250">
        <v>39341094</v>
      </c>
      <c r="E4" s="250">
        <v>16209654</v>
      </c>
      <c r="F4" s="250">
        <v>4897816</v>
      </c>
      <c r="G4" s="250">
        <v>6543068</v>
      </c>
      <c r="H4" s="250">
        <f t="shared" ref="H4:H9" si="0">SUM(C4:G4)</f>
        <v>338056950</v>
      </c>
      <c r="K4" s="378"/>
      <c r="L4" s="379"/>
      <c r="M4" s="379"/>
      <c r="N4" s="379"/>
      <c r="O4" s="379"/>
      <c r="P4" s="379"/>
      <c r="Q4" s="379"/>
    </row>
    <row r="5" spans="1:17" ht="15" x14ac:dyDescent="0.25">
      <c r="A5" s="268" t="s">
        <v>76</v>
      </c>
      <c r="B5" s="250">
        <v>17543</v>
      </c>
      <c r="C5" s="250">
        <v>127774689</v>
      </c>
      <c r="D5" s="250">
        <v>17113197</v>
      </c>
      <c r="E5" s="250">
        <v>14924339</v>
      </c>
      <c r="F5" s="250">
        <v>3486554</v>
      </c>
      <c r="G5" s="250">
        <v>8198012</v>
      </c>
      <c r="H5" s="250">
        <f t="shared" si="0"/>
        <v>171496791</v>
      </c>
      <c r="K5" s="378"/>
      <c r="L5" s="379"/>
      <c r="M5" s="379"/>
      <c r="N5" s="379"/>
      <c r="O5" s="379"/>
      <c r="P5" s="379"/>
      <c r="Q5" s="379"/>
    </row>
    <row r="6" spans="1:17" ht="15" x14ac:dyDescent="0.25">
      <c r="A6" s="268" t="s">
        <v>77</v>
      </c>
      <c r="B6" s="250">
        <v>14801</v>
      </c>
      <c r="C6" s="250">
        <v>114213025</v>
      </c>
      <c r="D6" s="250">
        <v>16172237</v>
      </c>
      <c r="E6" s="250">
        <v>13781304</v>
      </c>
      <c r="F6" s="250">
        <v>4022692</v>
      </c>
      <c r="G6" s="250">
        <v>3822776</v>
      </c>
      <c r="H6" s="250">
        <f t="shared" si="0"/>
        <v>152012034</v>
      </c>
      <c r="K6" s="378"/>
      <c r="L6" s="379"/>
      <c r="M6" s="379"/>
      <c r="N6" s="379"/>
      <c r="O6" s="379"/>
      <c r="P6" s="379"/>
      <c r="Q6" s="379"/>
    </row>
    <row r="7" spans="1:17" ht="15" x14ac:dyDescent="0.25">
      <c r="A7" s="268" t="s">
        <v>78</v>
      </c>
      <c r="B7" s="250">
        <v>13300</v>
      </c>
      <c r="C7" s="250">
        <v>93118884</v>
      </c>
      <c r="D7" s="250">
        <v>16426186</v>
      </c>
      <c r="E7" s="250">
        <v>15416182</v>
      </c>
      <c r="F7" s="250">
        <v>4739692</v>
      </c>
      <c r="G7" s="250">
        <v>4989743</v>
      </c>
      <c r="H7" s="250">
        <f t="shared" si="0"/>
        <v>134690687</v>
      </c>
      <c r="K7" s="378"/>
      <c r="L7" s="379"/>
      <c r="M7" s="379"/>
      <c r="N7" s="379"/>
      <c r="O7" s="379"/>
      <c r="P7" s="379"/>
      <c r="Q7" s="379"/>
    </row>
    <row r="8" spans="1:17" ht="15" x14ac:dyDescent="0.25">
      <c r="A8" s="268" t="s">
        <v>79</v>
      </c>
      <c r="B8" s="250">
        <v>4966</v>
      </c>
      <c r="C8" s="250">
        <v>41995621</v>
      </c>
      <c r="D8" s="250">
        <v>8613258</v>
      </c>
      <c r="E8" s="250">
        <v>7328996</v>
      </c>
      <c r="F8" s="250">
        <v>3444759</v>
      </c>
      <c r="G8" s="250">
        <v>587857</v>
      </c>
      <c r="H8" s="250">
        <f t="shared" si="0"/>
        <v>61970491</v>
      </c>
      <c r="K8" s="378"/>
      <c r="L8" s="379"/>
      <c r="M8" s="379"/>
      <c r="N8" s="379"/>
      <c r="O8" s="379"/>
      <c r="P8" s="379"/>
      <c r="Q8" s="379"/>
    </row>
    <row r="9" spans="1:17" ht="15" x14ac:dyDescent="0.25">
      <c r="A9" s="268" t="s">
        <v>80</v>
      </c>
      <c r="B9" s="270">
        <v>1664</v>
      </c>
      <c r="C9" s="270">
        <v>11867589</v>
      </c>
      <c r="D9" s="270">
        <v>3461949</v>
      </c>
      <c r="E9" s="270">
        <v>2755158</v>
      </c>
      <c r="F9" s="270">
        <v>578009</v>
      </c>
      <c r="G9" s="270">
        <v>137291</v>
      </c>
      <c r="H9" s="270">
        <f t="shared" si="0"/>
        <v>18799996</v>
      </c>
      <c r="K9" s="378"/>
      <c r="L9" s="379"/>
      <c r="M9" s="379"/>
      <c r="N9" s="379"/>
      <c r="O9" s="379"/>
      <c r="P9" s="379"/>
      <c r="Q9" s="379"/>
    </row>
    <row r="10" spans="1:17" x14ac:dyDescent="0.2">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
      <c r="A11" s="268"/>
      <c r="B11" s="240"/>
      <c r="C11" s="271"/>
      <c r="D11" s="271"/>
      <c r="E11" s="271"/>
      <c r="F11" s="271"/>
      <c r="G11" s="271"/>
      <c r="H11" s="250"/>
    </row>
    <row r="12" spans="1:17" ht="15" x14ac:dyDescent="0.25">
      <c r="A12" s="268" t="s">
        <v>81</v>
      </c>
      <c r="B12" s="250">
        <v>21593</v>
      </c>
      <c r="C12" s="250">
        <v>156993546</v>
      </c>
      <c r="D12" s="250">
        <v>29951994</v>
      </c>
      <c r="E12" s="250">
        <v>14381176</v>
      </c>
      <c r="F12" s="250">
        <v>3703460</v>
      </c>
      <c r="G12" s="250">
        <v>9309511</v>
      </c>
      <c r="H12" s="250">
        <f>SUM(C12:G12)</f>
        <v>214339687</v>
      </c>
      <c r="K12" s="378"/>
      <c r="L12" s="379"/>
      <c r="M12" s="379"/>
      <c r="N12" s="379"/>
      <c r="O12" s="379"/>
      <c r="P12" s="379"/>
      <c r="Q12" s="379"/>
    </row>
    <row r="13" spans="1:17" ht="15" x14ac:dyDescent="0.25">
      <c r="A13" s="268" t="s">
        <v>82</v>
      </c>
      <c r="B13" s="250">
        <v>6158</v>
      </c>
      <c r="C13" s="250">
        <v>46508215</v>
      </c>
      <c r="D13" s="250">
        <v>6000290</v>
      </c>
      <c r="E13" s="250">
        <v>6088738</v>
      </c>
      <c r="F13" s="250">
        <v>3664417</v>
      </c>
      <c r="G13" s="250">
        <v>2772941</v>
      </c>
      <c r="H13" s="250">
        <f>SUM(C13:G13)</f>
        <v>65034601</v>
      </c>
      <c r="K13" s="378"/>
      <c r="L13" s="379"/>
      <c r="M13" s="379"/>
      <c r="N13" s="379"/>
      <c r="O13" s="379"/>
      <c r="P13" s="379"/>
      <c r="Q13" s="379"/>
    </row>
    <row r="14" spans="1:17" ht="15" x14ac:dyDescent="0.25">
      <c r="A14" s="268" t="s">
        <v>83</v>
      </c>
      <c r="B14" s="250">
        <v>5197</v>
      </c>
      <c r="C14" s="250">
        <v>41448009</v>
      </c>
      <c r="D14" s="250">
        <v>6970167</v>
      </c>
      <c r="E14" s="250">
        <v>6750642</v>
      </c>
      <c r="F14" s="250">
        <v>2477193</v>
      </c>
      <c r="G14" s="250">
        <v>1129242</v>
      </c>
      <c r="H14" s="250">
        <f>SUM(C14:G14)</f>
        <v>58775253</v>
      </c>
      <c r="K14" s="378"/>
      <c r="L14" s="379"/>
      <c r="M14" s="379"/>
      <c r="N14" s="379"/>
      <c r="O14" s="379"/>
      <c r="P14" s="379"/>
      <c r="Q14" s="379"/>
    </row>
    <row r="15" spans="1:17" ht="15" x14ac:dyDescent="0.25">
      <c r="A15" s="268" t="s">
        <v>84</v>
      </c>
      <c r="B15" s="250">
        <v>5184</v>
      </c>
      <c r="C15" s="250">
        <v>48515394</v>
      </c>
      <c r="D15" s="250">
        <v>11117148</v>
      </c>
      <c r="E15" s="250">
        <v>8797154</v>
      </c>
      <c r="F15" s="250">
        <v>2759673</v>
      </c>
      <c r="G15" s="250">
        <v>2598738</v>
      </c>
      <c r="H15" s="250">
        <f>SUM(C15:G15)</f>
        <v>73788107</v>
      </c>
      <c r="K15" s="378"/>
      <c r="L15" s="379"/>
      <c r="M15" s="379"/>
      <c r="N15" s="379"/>
      <c r="O15" s="379"/>
      <c r="P15" s="379"/>
      <c r="Q15" s="379"/>
    </row>
    <row r="16" spans="1:17" ht="15" x14ac:dyDescent="0.25">
      <c r="A16" s="268" t="s">
        <v>85</v>
      </c>
      <c r="B16" s="270">
        <v>1583</v>
      </c>
      <c r="C16" s="270">
        <v>20391771</v>
      </c>
      <c r="D16" s="270">
        <v>5453770</v>
      </c>
      <c r="E16" s="270">
        <v>4442171</v>
      </c>
      <c r="F16" s="270">
        <v>5150074</v>
      </c>
      <c r="G16" s="270">
        <v>453724</v>
      </c>
      <c r="H16" s="270">
        <f>SUM(C16:G16)</f>
        <v>35891510</v>
      </c>
      <c r="K16" s="378"/>
      <c r="L16" s="379"/>
      <c r="M16" s="379"/>
      <c r="N16" s="379"/>
      <c r="O16" s="379"/>
      <c r="P16" s="379"/>
      <c r="Q16" s="379"/>
    </row>
    <row r="17" spans="1:17" x14ac:dyDescent="0.2">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
      <c r="A18" s="268"/>
      <c r="B18" s="240"/>
      <c r="C18" s="271"/>
      <c r="D18" s="271"/>
      <c r="E18" s="271"/>
      <c r="F18" s="271"/>
      <c r="G18" s="271"/>
      <c r="H18" s="250"/>
    </row>
    <row r="19" spans="1:17" ht="15" x14ac:dyDescent="0.25">
      <c r="A19" s="268" t="s">
        <v>86</v>
      </c>
      <c r="B19" s="250">
        <v>10318</v>
      </c>
      <c r="C19" s="250">
        <v>71124149</v>
      </c>
      <c r="D19" s="250">
        <v>12688577</v>
      </c>
      <c r="E19" s="250">
        <v>8921085</v>
      </c>
      <c r="F19" s="250">
        <v>9894344</v>
      </c>
      <c r="G19" s="250">
        <v>4015828</v>
      </c>
      <c r="H19" s="250">
        <f>SUM(C19:G19)</f>
        <v>106643983</v>
      </c>
      <c r="K19" s="378"/>
      <c r="L19" s="379"/>
      <c r="M19" s="379"/>
      <c r="N19" s="379"/>
      <c r="O19" s="379"/>
      <c r="P19" s="379"/>
      <c r="Q19" s="379"/>
    </row>
    <row r="20" spans="1:17" ht="15" x14ac:dyDescent="0.25">
      <c r="A20" s="268" t="s">
        <v>87</v>
      </c>
      <c r="B20" s="270">
        <v>6968</v>
      </c>
      <c r="C20" s="270">
        <v>68643926</v>
      </c>
      <c r="D20" s="270">
        <v>11587155</v>
      </c>
      <c r="E20" s="270">
        <v>11175304</v>
      </c>
      <c r="F20" s="270">
        <v>8352283</v>
      </c>
      <c r="G20" s="270">
        <v>3036402</v>
      </c>
      <c r="H20" s="270">
        <f>SUM(C20:G20)</f>
        <v>102795070</v>
      </c>
      <c r="K20" s="378"/>
      <c r="L20" s="379"/>
      <c r="M20" s="379"/>
      <c r="N20" s="379"/>
      <c r="O20" s="379"/>
      <c r="P20" s="379"/>
      <c r="Q20" s="379"/>
    </row>
    <row r="21" spans="1:17" ht="15" x14ac:dyDescent="0.25">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1142</v>
      </c>
      <c r="B26" s="264"/>
      <c r="C26" s="264"/>
      <c r="D26" s="264"/>
      <c r="E26" s="264"/>
      <c r="F26" s="264"/>
      <c r="G26" s="264"/>
      <c r="H26" s="264"/>
    </row>
    <row r="27" spans="1:17" ht="33.75" x14ac:dyDescent="0.2">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
      <c r="A35" s="268"/>
      <c r="B35" s="250"/>
      <c r="C35" s="248"/>
      <c r="D35" s="248"/>
      <c r="E35" s="248"/>
      <c r="F35" s="248"/>
      <c r="G35" s="248"/>
      <c r="H35" s="248"/>
    </row>
    <row r="36" spans="1:8" x14ac:dyDescent="0.2">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
      <c r="A42" s="268"/>
      <c r="B42" s="250"/>
      <c r="C42" s="248"/>
      <c r="D42" s="248"/>
      <c r="E42" s="248"/>
      <c r="F42" s="248"/>
      <c r="G42" s="248"/>
      <c r="H42" s="248"/>
    </row>
    <row r="43" spans="1:8" x14ac:dyDescent="0.2">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
      <c r="A46" s="268"/>
      <c r="B46" s="250"/>
      <c r="C46" s="248"/>
      <c r="D46" s="248"/>
      <c r="E46" s="248"/>
      <c r="F46" s="248"/>
      <c r="G46" s="248"/>
      <c r="H46" s="248"/>
    </row>
    <row r="47" spans="1:8" ht="13.5" thickBot="1" x14ac:dyDescent="0.25">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1150</v>
      </c>
      <c r="B52" s="248"/>
      <c r="C52" s="248"/>
      <c r="D52" s="248"/>
      <c r="E52" s="248"/>
      <c r="F52" s="248"/>
      <c r="G52" s="248"/>
      <c r="H52" s="248"/>
    </row>
    <row r="53" spans="1:8" ht="33.75" x14ac:dyDescent="0.2">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
      <c r="A61" s="268"/>
      <c r="B61" s="250"/>
      <c r="C61" s="254"/>
      <c r="D61" s="254"/>
      <c r="E61" s="254"/>
      <c r="F61" s="254"/>
      <c r="G61" s="254"/>
      <c r="H61" s="254"/>
    </row>
    <row r="62" spans="1:8" x14ac:dyDescent="0.2">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
      <c r="A68" s="268"/>
      <c r="B68" s="250"/>
      <c r="C68" s="254"/>
      <c r="D68" s="254"/>
      <c r="E68" s="254"/>
      <c r="F68" s="254"/>
      <c r="G68" s="254"/>
      <c r="H68" s="254"/>
    </row>
    <row r="69" spans="1:8" x14ac:dyDescent="0.2">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
      <c r="A72" s="268"/>
      <c r="B72" s="250"/>
      <c r="C72" s="254"/>
      <c r="D72" s="254"/>
      <c r="E72" s="254"/>
      <c r="F72" s="254"/>
      <c r="G72" s="254"/>
      <c r="H72" s="254"/>
    </row>
    <row r="73" spans="1:8" ht="13.5" thickBot="1" x14ac:dyDescent="0.25">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68"/>
      <c r="L3" s="363"/>
      <c r="M3" s="363"/>
      <c r="N3" s="363"/>
      <c r="O3" s="363"/>
      <c r="P3" s="363"/>
      <c r="Q3" s="363"/>
    </row>
    <row r="4" spans="1:17" ht="15" x14ac:dyDescent="0.25">
      <c r="A4" s="248" t="s">
        <v>102</v>
      </c>
      <c r="B4" s="250">
        <v>37842</v>
      </c>
      <c r="C4" s="250">
        <v>247954735.69</v>
      </c>
      <c r="D4" s="250">
        <v>36086079.620000005</v>
      </c>
      <c r="E4" s="250">
        <v>15377210.270000001</v>
      </c>
      <c r="F4" s="250">
        <v>8390178</v>
      </c>
      <c r="G4" s="250">
        <v>6419722.7999999989</v>
      </c>
      <c r="H4" s="250">
        <f t="shared" ref="H4:H9" si="0">SUM(C4:G4)</f>
        <v>314227926.38</v>
      </c>
      <c r="J4" s="370"/>
      <c r="K4" s="371"/>
      <c r="L4" s="371"/>
      <c r="M4" s="371"/>
      <c r="N4" s="371"/>
      <c r="O4" s="371"/>
      <c r="P4" s="371"/>
      <c r="Q4" s="369"/>
    </row>
    <row r="5" spans="1:17" ht="15" x14ac:dyDescent="0.25">
      <c r="A5" s="268" t="s">
        <v>76</v>
      </c>
      <c r="B5" s="250">
        <v>18223</v>
      </c>
      <c r="C5" s="250">
        <v>127139339.28</v>
      </c>
      <c r="D5" s="250">
        <v>18014265.370000001</v>
      </c>
      <c r="E5" s="250">
        <v>12549798.52</v>
      </c>
      <c r="F5" s="250">
        <v>4340980.76</v>
      </c>
      <c r="G5" s="250">
        <v>8643881.5099999998</v>
      </c>
      <c r="H5" s="250">
        <f t="shared" si="0"/>
        <v>170688265.44</v>
      </c>
      <c r="J5" s="370"/>
      <c r="K5" s="371"/>
      <c r="L5" s="371"/>
      <c r="M5" s="371"/>
      <c r="N5" s="371"/>
      <c r="O5" s="371"/>
      <c r="P5" s="371"/>
      <c r="Q5" s="369"/>
    </row>
    <row r="6" spans="1:17" ht="15" x14ac:dyDescent="0.25">
      <c r="A6" s="268" t="s">
        <v>77</v>
      </c>
      <c r="B6" s="250">
        <v>13498</v>
      </c>
      <c r="C6" s="250">
        <v>95788415.810000017</v>
      </c>
      <c r="D6" s="250">
        <v>15661792.120000003</v>
      </c>
      <c r="E6" s="250">
        <v>12297249.649999999</v>
      </c>
      <c r="F6" s="250">
        <v>5745713.8299999991</v>
      </c>
      <c r="G6" s="250">
        <v>2552926.17</v>
      </c>
      <c r="H6" s="250">
        <f t="shared" si="0"/>
        <v>132046097.58000001</v>
      </c>
      <c r="J6" s="370"/>
      <c r="K6" s="371"/>
      <c r="L6" s="371"/>
      <c r="M6" s="371"/>
      <c r="N6" s="371"/>
      <c r="O6" s="371"/>
      <c r="P6" s="371"/>
      <c r="Q6" s="369"/>
    </row>
    <row r="7" spans="1:17" ht="15" x14ac:dyDescent="0.25">
      <c r="A7" s="268" t="s">
        <v>78</v>
      </c>
      <c r="B7" s="250">
        <v>13549</v>
      </c>
      <c r="C7" s="250">
        <v>89947503.49000001</v>
      </c>
      <c r="D7" s="250">
        <v>16165497.580000004</v>
      </c>
      <c r="E7" s="250">
        <v>11988641.659999998</v>
      </c>
      <c r="F7" s="250">
        <v>7213641.9800000004</v>
      </c>
      <c r="G7" s="250">
        <v>4975542.1499999994</v>
      </c>
      <c r="H7" s="250">
        <f t="shared" si="0"/>
        <v>130290826.86000001</v>
      </c>
      <c r="J7" s="370"/>
      <c r="K7" s="371"/>
      <c r="L7" s="371"/>
      <c r="M7" s="371"/>
      <c r="N7" s="371"/>
      <c r="O7" s="371"/>
      <c r="P7" s="371"/>
      <c r="Q7" s="369"/>
    </row>
    <row r="8" spans="1:17" ht="15" x14ac:dyDescent="0.25">
      <c r="A8" s="268" t="s">
        <v>79</v>
      </c>
      <c r="B8" s="250">
        <v>4973</v>
      </c>
      <c r="C8" s="250">
        <v>39210337.930000007</v>
      </c>
      <c r="D8" s="250">
        <v>8839014.549999997</v>
      </c>
      <c r="E8" s="250">
        <v>6985830.790000001</v>
      </c>
      <c r="F8" s="250">
        <v>3444074.9899999993</v>
      </c>
      <c r="G8" s="250">
        <v>710899.61</v>
      </c>
      <c r="H8" s="250">
        <f t="shared" si="0"/>
        <v>59190157.870000005</v>
      </c>
      <c r="J8" s="370"/>
      <c r="K8" s="371"/>
      <c r="L8" s="371"/>
      <c r="M8" s="371"/>
      <c r="N8" s="371"/>
      <c r="O8" s="371"/>
      <c r="P8" s="371"/>
      <c r="Q8" s="369"/>
    </row>
    <row r="9" spans="1:17" ht="15" x14ac:dyDescent="0.25">
      <c r="A9" s="268" t="s">
        <v>80</v>
      </c>
      <c r="B9" s="270">
        <v>1854</v>
      </c>
      <c r="C9" s="270">
        <v>12367982.509999998</v>
      </c>
      <c r="D9" s="270">
        <v>3582254.9800000004</v>
      </c>
      <c r="E9" s="270">
        <v>2837168.870000001</v>
      </c>
      <c r="F9" s="270">
        <v>696907.73</v>
      </c>
      <c r="G9" s="270">
        <v>152689.75</v>
      </c>
      <c r="H9" s="270">
        <f t="shared" si="0"/>
        <v>19637003.84</v>
      </c>
      <c r="J9" s="370"/>
      <c r="K9" s="371"/>
      <c r="L9" s="371"/>
      <c r="M9" s="371"/>
      <c r="N9" s="371"/>
      <c r="O9" s="371"/>
      <c r="P9" s="371"/>
      <c r="Q9" s="369"/>
    </row>
    <row r="10" spans="1:17" x14ac:dyDescent="0.2">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
      <c r="A11" s="268"/>
      <c r="B11" s="240"/>
      <c r="C11" s="271"/>
      <c r="D11" s="271"/>
      <c r="E11" s="271"/>
      <c r="F11" s="271"/>
      <c r="G11" s="271"/>
      <c r="H11" s="250"/>
    </row>
    <row r="12" spans="1:17" ht="15" x14ac:dyDescent="0.25">
      <c r="A12" s="268" t="s">
        <v>81</v>
      </c>
      <c r="B12" s="240">
        <v>21890</v>
      </c>
      <c r="C12" s="240">
        <v>144723032.15000001</v>
      </c>
      <c r="D12" s="240">
        <v>30752719.510000002</v>
      </c>
      <c r="E12" s="240">
        <v>15378218.52</v>
      </c>
      <c r="F12" s="240">
        <v>5638195.9700000007</v>
      </c>
      <c r="G12" s="240">
        <v>8990744.75</v>
      </c>
      <c r="H12" s="250">
        <f>SUM(C12:G12)</f>
        <v>205482910.90000001</v>
      </c>
      <c r="J12" s="370"/>
      <c r="K12" s="371"/>
      <c r="L12" s="371"/>
      <c r="M12" s="371"/>
      <c r="N12" s="371"/>
      <c r="O12" s="371"/>
      <c r="P12" s="371"/>
      <c r="Q12" s="369"/>
    </row>
    <row r="13" spans="1:17" ht="15" x14ac:dyDescent="0.25">
      <c r="A13" s="268" t="s">
        <v>82</v>
      </c>
      <c r="B13" s="240">
        <v>6282</v>
      </c>
      <c r="C13" s="240">
        <v>44871889.369999997</v>
      </c>
      <c r="D13" s="240">
        <v>6270814.1699999999</v>
      </c>
      <c r="E13" s="240">
        <v>5452893.4199999999</v>
      </c>
      <c r="F13" s="240">
        <v>2255471.3199999998</v>
      </c>
      <c r="G13" s="240">
        <v>2946666.37</v>
      </c>
      <c r="H13" s="250">
        <f>SUM(C13:G13)</f>
        <v>61797734.649999999</v>
      </c>
      <c r="J13" s="370"/>
      <c r="K13" s="371"/>
      <c r="L13" s="371"/>
      <c r="M13" s="371"/>
      <c r="N13" s="371"/>
      <c r="O13" s="371"/>
      <c r="P13" s="371"/>
      <c r="Q13" s="369"/>
    </row>
    <row r="14" spans="1:17" ht="15" x14ac:dyDescent="0.25">
      <c r="A14" s="268" t="s">
        <v>83</v>
      </c>
      <c r="B14" s="240">
        <v>5828</v>
      </c>
      <c r="C14" s="240">
        <v>43711253.830000006</v>
      </c>
      <c r="D14" s="240">
        <v>8838683.9900000002</v>
      </c>
      <c r="E14" s="240">
        <v>7145429.5600000005</v>
      </c>
      <c r="F14" s="240">
        <v>4492734.8899999997</v>
      </c>
      <c r="G14" s="240">
        <v>1950457.55</v>
      </c>
      <c r="H14" s="250">
        <f>SUM(C14:G14)</f>
        <v>66138559.820000008</v>
      </c>
      <c r="J14" s="370"/>
      <c r="K14" s="371"/>
      <c r="L14" s="371"/>
      <c r="M14" s="371"/>
      <c r="N14" s="371"/>
      <c r="O14" s="371"/>
      <c r="P14" s="371"/>
      <c r="Q14" s="369"/>
    </row>
    <row r="15" spans="1:17" ht="15" x14ac:dyDescent="0.25">
      <c r="A15" s="268" t="s">
        <v>84</v>
      </c>
      <c r="B15" s="240">
        <v>5163</v>
      </c>
      <c r="C15" s="240">
        <v>42383408.719999999</v>
      </c>
      <c r="D15" s="240">
        <v>9761027.5199999996</v>
      </c>
      <c r="E15" s="240">
        <v>7404860.4799999986</v>
      </c>
      <c r="F15" s="240">
        <v>5898601.3899999987</v>
      </c>
      <c r="G15" s="240">
        <v>1933780.87</v>
      </c>
      <c r="H15" s="250">
        <f>SUM(C15:G15)</f>
        <v>67381678.979999989</v>
      </c>
      <c r="J15" s="370"/>
      <c r="K15" s="371"/>
      <c r="L15" s="371"/>
      <c r="M15" s="371"/>
      <c r="N15" s="371"/>
      <c r="O15" s="371"/>
      <c r="P15" s="371"/>
      <c r="Q15" s="369"/>
    </row>
    <row r="16" spans="1:17" ht="15" x14ac:dyDescent="0.25">
      <c r="A16" s="268" t="s">
        <v>85</v>
      </c>
      <c r="B16" s="252">
        <v>1384</v>
      </c>
      <c r="C16" s="252">
        <v>17422486.559999999</v>
      </c>
      <c r="D16" s="252">
        <v>4533715.71</v>
      </c>
      <c r="E16" s="252">
        <v>3483787.4499999988</v>
      </c>
      <c r="F16" s="252">
        <v>2500621.8200000003</v>
      </c>
      <c r="G16" s="252">
        <v>309679.42000000004</v>
      </c>
      <c r="H16" s="270">
        <f>SUM(C16:G16)</f>
        <v>28250290.960000001</v>
      </c>
      <c r="J16" s="370"/>
      <c r="K16" s="371"/>
      <c r="L16" s="371"/>
      <c r="M16" s="371"/>
      <c r="N16" s="371"/>
      <c r="O16" s="371"/>
      <c r="P16" s="371"/>
      <c r="Q16" s="369"/>
    </row>
    <row r="17" spans="1:17" x14ac:dyDescent="0.2">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
      <c r="A18" s="268"/>
      <c r="B18" s="240"/>
      <c r="C18" s="271"/>
      <c r="D18" s="271"/>
      <c r="E18" s="271"/>
      <c r="F18" s="271"/>
      <c r="G18" s="271"/>
      <c r="H18" s="250"/>
    </row>
    <row r="19" spans="1:17" ht="15" x14ac:dyDescent="0.25">
      <c r="A19" s="268" t="s">
        <v>86</v>
      </c>
      <c r="B19" s="240">
        <v>10013</v>
      </c>
      <c r="C19" s="240">
        <v>61655699.340000004</v>
      </c>
      <c r="D19" s="240">
        <v>11329339.74</v>
      </c>
      <c r="E19" s="240">
        <v>7318581.2599999988</v>
      </c>
      <c r="F19" s="240">
        <v>4611114.01</v>
      </c>
      <c r="G19" s="240">
        <v>4430551.71</v>
      </c>
      <c r="H19" s="240">
        <f>SUM(C19:G19)</f>
        <v>89345286.060000002</v>
      </c>
      <c r="J19" s="370"/>
      <c r="K19" s="371"/>
      <c r="L19" s="371"/>
      <c r="M19" s="371"/>
      <c r="N19" s="371"/>
      <c r="O19" s="371"/>
      <c r="P19" s="371"/>
      <c r="Q19" s="369"/>
    </row>
    <row r="20" spans="1:17" ht="15" x14ac:dyDescent="0.25">
      <c r="A20" s="268" t="s">
        <v>87</v>
      </c>
      <c r="B20" s="252">
        <v>7466</v>
      </c>
      <c r="C20" s="252">
        <v>68456729.720000014</v>
      </c>
      <c r="D20" s="252">
        <v>13764528.009999998</v>
      </c>
      <c r="E20" s="252">
        <v>11687224.350000001</v>
      </c>
      <c r="F20" s="252">
        <v>8755870.5700000003</v>
      </c>
      <c r="G20" s="252">
        <v>3263418.9699999997</v>
      </c>
      <c r="H20" s="252">
        <f>SUM(C20:G20)</f>
        <v>105927771.62</v>
      </c>
      <c r="J20" s="370"/>
      <c r="K20" s="371"/>
      <c r="L20" s="371"/>
      <c r="M20" s="371"/>
      <c r="N20" s="371"/>
      <c r="O20" s="371"/>
      <c r="P20" s="371"/>
      <c r="Q20" s="369"/>
    </row>
    <row r="21" spans="1:17" ht="15" x14ac:dyDescent="0.25">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64"/>
      <c r="L21" s="365"/>
      <c r="M21" s="365"/>
      <c r="N21" s="365"/>
      <c r="O21" s="365"/>
      <c r="P21" s="365"/>
      <c r="Q21" s="365"/>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
      <c r="A42" s="268"/>
      <c r="B42" s="250"/>
      <c r="C42" s="248"/>
      <c r="D42" s="248"/>
      <c r="E42" s="248"/>
      <c r="F42" s="248"/>
      <c r="G42" s="248"/>
      <c r="H42" s="248"/>
    </row>
    <row r="43" spans="1:8" x14ac:dyDescent="0.2">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1"/>
  <dimension ref="A1:S76"/>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1074</v>
      </c>
      <c r="B2" s="251"/>
      <c r="C2" s="251"/>
      <c r="D2" s="251"/>
      <c r="E2" s="251"/>
      <c r="F2" s="251"/>
      <c r="G2" s="251"/>
      <c r="H2" s="251"/>
    </row>
    <row r="3" spans="1:19" ht="34.5" x14ac:dyDescent="0.25">
      <c r="A3" s="264" t="s">
        <v>245</v>
      </c>
      <c r="B3" s="297" t="s">
        <v>1075</v>
      </c>
      <c r="C3" s="296" t="s">
        <v>1076</v>
      </c>
      <c r="D3" s="296" t="s">
        <v>1077</v>
      </c>
      <c r="E3" s="296" t="s">
        <v>1078</v>
      </c>
      <c r="F3" s="296" t="s">
        <v>1079</v>
      </c>
      <c r="G3" s="296" t="s">
        <v>1080</v>
      </c>
      <c r="H3" s="296" t="s">
        <v>1081</v>
      </c>
      <c r="L3" s="333"/>
      <c r="M3" s="333"/>
      <c r="N3" s="333"/>
      <c r="O3" s="333"/>
      <c r="P3" s="333"/>
      <c r="Q3" s="333"/>
      <c r="R3" s="333"/>
      <c r="S3" s="333"/>
    </row>
    <row r="4" spans="1:19" ht="15" x14ac:dyDescent="0.25">
      <c r="A4" s="248" t="s">
        <v>102</v>
      </c>
      <c r="B4" s="250">
        <v>37842</v>
      </c>
      <c r="C4" s="250">
        <v>264067500.28999996</v>
      </c>
      <c r="D4" s="250">
        <v>36086104.75</v>
      </c>
      <c r="E4" s="250">
        <v>15377210.270000001</v>
      </c>
      <c r="F4" s="250">
        <v>8390178</v>
      </c>
      <c r="G4" s="250">
        <v>6419722.7999999989</v>
      </c>
      <c r="H4" s="250">
        <f t="shared" ref="H4:H9" si="0">SUM(C4:G4)</f>
        <v>330340716.10999995</v>
      </c>
      <c r="K4" s="372"/>
      <c r="L4" s="373"/>
      <c r="M4" s="373"/>
      <c r="N4" s="373"/>
      <c r="O4" s="373"/>
      <c r="P4" s="373"/>
      <c r="Q4" s="373"/>
      <c r="R4" s="334"/>
      <c r="S4" s="335"/>
    </row>
    <row r="5" spans="1:19" ht="15" x14ac:dyDescent="0.25">
      <c r="A5" s="268" t="s">
        <v>76</v>
      </c>
      <c r="B5" s="250">
        <v>18223</v>
      </c>
      <c r="C5" s="250">
        <v>134110903.86999999</v>
      </c>
      <c r="D5" s="250">
        <v>18063574.030000001</v>
      </c>
      <c r="E5" s="250">
        <v>12939607.439999998</v>
      </c>
      <c r="F5" s="250">
        <v>4353625.76</v>
      </c>
      <c r="G5" s="250">
        <v>8643881.5099999998</v>
      </c>
      <c r="H5" s="250">
        <f t="shared" si="0"/>
        <v>178111592.60999995</v>
      </c>
      <c r="K5" s="372"/>
      <c r="L5" s="373"/>
      <c r="M5" s="373"/>
      <c r="N5" s="373"/>
      <c r="O5" s="373"/>
      <c r="P5" s="373"/>
      <c r="Q5" s="373"/>
      <c r="R5" s="334"/>
      <c r="S5" s="335"/>
    </row>
    <row r="6" spans="1:19" ht="15" x14ac:dyDescent="0.25">
      <c r="A6" s="268" t="s">
        <v>77</v>
      </c>
      <c r="B6" s="250">
        <v>13498</v>
      </c>
      <c r="C6" s="250">
        <v>101445512.45</v>
      </c>
      <c r="D6" s="250">
        <v>15663740.420000004</v>
      </c>
      <c r="E6" s="250">
        <v>12305086.35</v>
      </c>
      <c r="F6" s="250">
        <v>5745713.8299999991</v>
      </c>
      <c r="G6" s="250">
        <v>2552926.17</v>
      </c>
      <c r="H6" s="250">
        <f t="shared" si="0"/>
        <v>137712979.22</v>
      </c>
      <c r="K6" s="372"/>
      <c r="L6" s="373"/>
      <c r="M6" s="373"/>
      <c r="N6" s="373"/>
      <c r="O6" s="373"/>
      <c r="P6" s="373"/>
      <c r="Q6" s="373"/>
      <c r="R6" s="334"/>
      <c r="S6" s="335"/>
    </row>
    <row r="7" spans="1:19" ht="15" x14ac:dyDescent="0.25">
      <c r="A7" s="268" t="s">
        <v>78</v>
      </c>
      <c r="B7" s="250">
        <v>13549</v>
      </c>
      <c r="C7" s="250">
        <v>95871882.279999986</v>
      </c>
      <c r="D7" s="250">
        <v>16219651.830000004</v>
      </c>
      <c r="E7" s="250">
        <v>12025178.439999998</v>
      </c>
      <c r="F7" s="250">
        <v>7213641.9800000004</v>
      </c>
      <c r="G7" s="250">
        <v>4975542.1499999994</v>
      </c>
      <c r="H7" s="250">
        <f t="shared" si="0"/>
        <v>136305896.67999998</v>
      </c>
      <c r="K7" s="372"/>
      <c r="L7" s="373"/>
      <c r="M7" s="373"/>
      <c r="N7" s="373"/>
      <c r="O7" s="373"/>
      <c r="P7" s="373"/>
      <c r="Q7" s="373"/>
      <c r="R7" s="334"/>
      <c r="S7" s="335"/>
    </row>
    <row r="8" spans="1:19" ht="15" x14ac:dyDescent="0.25">
      <c r="A8" s="268" t="s">
        <v>79</v>
      </c>
      <c r="B8" s="250">
        <v>4973</v>
      </c>
      <c r="C8" s="250">
        <v>41600518.629999995</v>
      </c>
      <c r="D8" s="250">
        <v>8839014.549999997</v>
      </c>
      <c r="E8" s="250">
        <v>7026569.4500000002</v>
      </c>
      <c r="F8" s="250">
        <v>3444074.9899999993</v>
      </c>
      <c r="G8" s="250">
        <v>710899.61</v>
      </c>
      <c r="H8" s="250">
        <f t="shared" si="0"/>
        <v>61621077.229999997</v>
      </c>
      <c r="K8" s="372"/>
      <c r="L8" s="373"/>
      <c r="M8" s="373"/>
      <c r="N8" s="373"/>
      <c r="O8" s="373"/>
      <c r="P8" s="373"/>
      <c r="Q8" s="373"/>
      <c r="R8" s="334"/>
      <c r="S8" s="335"/>
    </row>
    <row r="9" spans="1:19" ht="15" x14ac:dyDescent="0.25">
      <c r="A9" s="268" t="s">
        <v>80</v>
      </c>
      <c r="B9" s="270">
        <v>1854</v>
      </c>
      <c r="C9" s="270">
        <v>13291987.280000005</v>
      </c>
      <c r="D9" s="270">
        <v>3593679.71</v>
      </c>
      <c r="E9" s="270">
        <v>2850249.3600000003</v>
      </c>
      <c r="F9" s="270">
        <v>696907.73</v>
      </c>
      <c r="G9" s="270">
        <v>152689.75</v>
      </c>
      <c r="H9" s="270">
        <f t="shared" si="0"/>
        <v>20585513.830000006</v>
      </c>
      <c r="K9" s="372"/>
      <c r="L9" s="373"/>
      <c r="M9" s="373"/>
      <c r="N9" s="373"/>
      <c r="O9" s="373"/>
      <c r="P9" s="373"/>
      <c r="Q9" s="373"/>
      <c r="R9" s="334"/>
      <c r="S9" s="335"/>
    </row>
    <row r="10" spans="1:19" ht="15" x14ac:dyDescent="0.25">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34"/>
      <c r="S10" s="335"/>
    </row>
    <row r="11" spans="1:19" ht="15" x14ac:dyDescent="0.25">
      <c r="A11" s="268"/>
      <c r="B11" s="240"/>
      <c r="C11" s="271"/>
      <c r="D11" s="271"/>
      <c r="E11" s="271"/>
      <c r="F11" s="271"/>
      <c r="G11" s="271"/>
      <c r="H11" s="250"/>
      <c r="R11" s="334"/>
      <c r="S11" s="335"/>
    </row>
    <row r="12" spans="1:19" ht="15" x14ac:dyDescent="0.25">
      <c r="A12" s="268" t="s">
        <v>81</v>
      </c>
      <c r="B12" s="250">
        <v>21890</v>
      </c>
      <c r="C12" s="250">
        <v>155804132.35000005</v>
      </c>
      <c r="D12" s="250">
        <v>30752719.510000002</v>
      </c>
      <c r="E12" s="250">
        <v>15378218.52</v>
      </c>
      <c r="F12" s="250">
        <v>5638195.9700000007</v>
      </c>
      <c r="G12" s="250">
        <v>8990744.75</v>
      </c>
      <c r="H12" s="250">
        <f>SUM(C12:G12)</f>
        <v>216564011.10000005</v>
      </c>
      <c r="K12" s="372"/>
      <c r="L12" s="373"/>
      <c r="M12" s="373"/>
      <c r="N12" s="373"/>
      <c r="O12" s="373"/>
      <c r="P12" s="373"/>
      <c r="Q12" s="373"/>
      <c r="R12" s="334"/>
      <c r="S12" s="335"/>
    </row>
    <row r="13" spans="1:19" ht="15" x14ac:dyDescent="0.25">
      <c r="A13" s="268" t="s">
        <v>82</v>
      </c>
      <c r="B13" s="250">
        <v>6282</v>
      </c>
      <c r="C13" s="250">
        <v>47817097.380000003</v>
      </c>
      <c r="D13" s="250">
        <v>6304023.79</v>
      </c>
      <c r="E13" s="250">
        <v>5583545.0599999996</v>
      </c>
      <c r="F13" s="250">
        <v>2369902.08</v>
      </c>
      <c r="G13" s="250">
        <v>2946666.37</v>
      </c>
      <c r="H13" s="250">
        <f>SUM(C13:G13)</f>
        <v>65021234.68</v>
      </c>
      <c r="K13" s="372"/>
      <c r="L13" s="373"/>
      <c r="M13" s="373"/>
      <c r="N13" s="373"/>
      <c r="O13" s="373"/>
      <c r="P13" s="373"/>
      <c r="Q13" s="373"/>
      <c r="R13" s="334"/>
      <c r="S13" s="335"/>
    </row>
    <row r="14" spans="1:19" ht="15" x14ac:dyDescent="0.25">
      <c r="A14" s="268" t="s">
        <v>83</v>
      </c>
      <c r="B14" s="250">
        <v>5828</v>
      </c>
      <c r="C14" s="250">
        <v>46926410.250000007</v>
      </c>
      <c r="D14" s="250">
        <v>8838683.9900000002</v>
      </c>
      <c r="E14" s="250">
        <v>7145429.5600000005</v>
      </c>
      <c r="F14" s="250">
        <v>4492734.8899999997</v>
      </c>
      <c r="G14" s="250">
        <v>1950457.55</v>
      </c>
      <c r="H14" s="250">
        <f>SUM(C14:G14)</f>
        <v>69353716.24000001</v>
      </c>
      <c r="K14" s="372"/>
      <c r="L14" s="373"/>
      <c r="M14" s="373"/>
      <c r="N14" s="373"/>
      <c r="O14" s="373"/>
      <c r="P14" s="373"/>
      <c r="Q14" s="373"/>
      <c r="R14" s="334"/>
      <c r="S14" s="335"/>
    </row>
    <row r="15" spans="1:19" ht="15" x14ac:dyDescent="0.25">
      <c r="A15" s="268" t="s">
        <v>84</v>
      </c>
      <c r="B15" s="250">
        <v>5163</v>
      </c>
      <c r="C15" s="250">
        <v>45648577.520000003</v>
      </c>
      <c r="D15" s="250">
        <v>9806443.120000001</v>
      </c>
      <c r="E15" s="250">
        <v>7445022.9799999986</v>
      </c>
      <c r="F15" s="250">
        <v>5898601.3899999987</v>
      </c>
      <c r="G15" s="250">
        <v>1933780.87</v>
      </c>
      <c r="H15" s="250">
        <f>SUM(C15:G15)</f>
        <v>70732425.879999995</v>
      </c>
      <c r="K15" s="372"/>
      <c r="L15" s="373"/>
      <c r="M15" s="373"/>
      <c r="N15" s="373"/>
      <c r="O15" s="373"/>
      <c r="P15" s="373"/>
      <c r="Q15" s="373"/>
      <c r="R15" s="334"/>
      <c r="S15" s="335"/>
    </row>
    <row r="16" spans="1:19" ht="15" x14ac:dyDescent="0.25">
      <c r="A16" s="268" t="s">
        <v>85</v>
      </c>
      <c r="B16" s="270">
        <v>1384</v>
      </c>
      <c r="C16" s="270">
        <v>18748805.630000003</v>
      </c>
      <c r="D16" s="270">
        <v>4533715.71</v>
      </c>
      <c r="E16" s="270">
        <v>3483787.4499999988</v>
      </c>
      <c r="F16" s="270">
        <v>2500621.8200000003</v>
      </c>
      <c r="G16" s="270">
        <v>309679.42000000004</v>
      </c>
      <c r="H16" s="270">
        <f>SUM(C16:G16)</f>
        <v>29576610.030000005</v>
      </c>
      <c r="K16" s="372"/>
      <c r="L16" s="373"/>
      <c r="M16" s="373"/>
      <c r="N16" s="373"/>
      <c r="O16" s="373"/>
      <c r="P16" s="373"/>
      <c r="Q16" s="373"/>
      <c r="R16" s="334"/>
      <c r="S16" s="335"/>
    </row>
    <row r="17" spans="1:19" ht="15" x14ac:dyDescent="0.25">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34"/>
      <c r="S17" s="335"/>
    </row>
    <row r="18" spans="1:19" x14ac:dyDescent="0.2">
      <c r="A18" s="268"/>
      <c r="B18" s="240"/>
      <c r="C18" s="271"/>
      <c r="D18" s="271"/>
      <c r="E18" s="271"/>
      <c r="F18" s="271"/>
      <c r="G18" s="271"/>
      <c r="H18" s="250"/>
      <c r="R18" s="139"/>
      <c r="S18" s="139"/>
    </row>
    <row r="19" spans="1:19" ht="15" x14ac:dyDescent="0.25">
      <c r="A19" s="268" t="s">
        <v>86</v>
      </c>
      <c r="B19" s="250">
        <v>10013</v>
      </c>
      <c r="C19" s="250">
        <v>66254868.539999999</v>
      </c>
      <c r="D19" s="250">
        <v>11329339.74</v>
      </c>
      <c r="E19" s="250">
        <v>7318581.2599999988</v>
      </c>
      <c r="F19" s="250">
        <v>4611114.01</v>
      </c>
      <c r="G19" s="250">
        <v>4430551.71</v>
      </c>
      <c r="H19" s="250">
        <f>SUM(C19:G19)</f>
        <v>93944455.260000005</v>
      </c>
      <c r="K19" s="372"/>
      <c r="L19" s="373"/>
      <c r="M19" s="373"/>
      <c r="N19" s="373"/>
      <c r="O19" s="373"/>
      <c r="P19" s="373"/>
      <c r="Q19" s="373"/>
      <c r="R19" s="139"/>
      <c r="S19" s="139"/>
    </row>
    <row r="20" spans="1:19" ht="15" x14ac:dyDescent="0.25">
      <c r="A20" s="268" t="s">
        <v>87</v>
      </c>
      <c r="B20" s="270">
        <v>7466</v>
      </c>
      <c r="C20" s="270">
        <v>73029407.23999998</v>
      </c>
      <c r="D20" s="270">
        <v>13764528.009999998</v>
      </c>
      <c r="E20" s="270">
        <v>11687273.770000001</v>
      </c>
      <c r="F20" s="270">
        <v>8755870.5700000003</v>
      </c>
      <c r="G20" s="270">
        <v>3263418.9699999997</v>
      </c>
      <c r="H20" s="270">
        <f>SUM(C20:G20)</f>
        <v>110500498.55999997</v>
      </c>
      <c r="K20" s="372"/>
      <c r="L20" s="373"/>
      <c r="M20" s="373"/>
      <c r="N20" s="373"/>
      <c r="O20" s="373"/>
      <c r="P20" s="373"/>
      <c r="Q20" s="373"/>
      <c r="R20" s="139"/>
      <c r="S20" s="139"/>
    </row>
    <row r="21" spans="1:19" x14ac:dyDescent="0.2">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
      <c r="A22" s="268"/>
      <c r="B22" s="250"/>
      <c r="C22" s="250"/>
      <c r="D22" s="250"/>
      <c r="E22" s="250"/>
      <c r="F22" s="250"/>
      <c r="G22" s="250"/>
      <c r="H22" s="250"/>
    </row>
    <row r="23" spans="1:19" ht="13.5" thickBot="1" x14ac:dyDescent="0.25">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1082</v>
      </c>
      <c r="B26" s="264"/>
      <c r="C26" s="264"/>
      <c r="D26" s="264"/>
      <c r="E26" s="264"/>
      <c r="F26" s="264"/>
      <c r="G26" s="264"/>
      <c r="H26" s="264"/>
    </row>
    <row r="27" spans="1:19"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
      <c r="A42" s="268"/>
      <c r="B42" s="250"/>
      <c r="C42" s="248"/>
      <c r="D42" s="248"/>
      <c r="E42" s="248"/>
      <c r="F42" s="248"/>
      <c r="G42" s="248"/>
      <c r="H42" s="248"/>
    </row>
    <row r="43" spans="1:8" x14ac:dyDescent="0.2">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58"/>
      <c r="L3" s="358"/>
      <c r="M3" s="358"/>
      <c r="N3" s="358"/>
      <c r="O3" s="358"/>
      <c r="P3" s="358"/>
      <c r="Q3" s="358"/>
    </row>
    <row r="4" spans="1:17" ht="15" x14ac:dyDescent="0.25">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66"/>
      <c r="L4" s="367"/>
      <c r="M4" s="367"/>
      <c r="N4" s="367"/>
      <c r="O4" s="367"/>
      <c r="P4" s="367"/>
      <c r="Q4" s="367"/>
    </row>
    <row r="5" spans="1:17" ht="15" x14ac:dyDescent="0.25">
      <c r="A5" s="268" t="s">
        <v>76</v>
      </c>
      <c r="B5" s="250">
        <v>18223</v>
      </c>
      <c r="C5" s="250">
        <v>137860286.11000001</v>
      </c>
      <c r="D5" s="250">
        <v>18692068.359999996</v>
      </c>
      <c r="E5" s="250">
        <v>13536014.33</v>
      </c>
      <c r="F5" s="250">
        <v>5491362.1500000004</v>
      </c>
      <c r="G5" s="250">
        <v>8643881.5099999998</v>
      </c>
      <c r="H5" s="250">
        <f t="shared" si="0"/>
        <v>184223612.46000001</v>
      </c>
      <c r="K5" s="366"/>
      <c r="L5" s="367"/>
      <c r="M5" s="367"/>
      <c r="N5" s="367"/>
      <c r="O5" s="367"/>
      <c r="P5" s="367"/>
      <c r="Q5" s="367"/>
    </row>
    <row r="6" spans="1:17" ht="15" x14ac:dyDescent="0.25">
      <c r="A6" s="268" t="s">
        <v>77</v>
      </c>
      <c r="B6" s="250">
        <v>13498</v>
      </c>
      <c r="C6" s="250">
        <v>102965068.61000001</v>
      </c>
      <c r="D6" s="250">
        <v>15936947</v>
      </c>
      <c r="E6" s="250">
        <v>12728818.140000004</v>
      </c>
      <c r="F6" s="250">
        <v>6050615.7800000003</v>
      </c>
      <c r="G6" s="250">
        <v>2552926.17</v>
      </c>
      <c r="H6" s="250">
        <f t="shared" si="0"/>
        <v>140234375.69999999</v>
      </c>
      <c r="K6" s="366"/>
      <c r="L6" s="367"/>
      <c r="M6" s="367"/>
      <c r="N6" s="367"/>
      <c r="O6" s="367"/>
      <c r="P6" s="367"/>
      <c r="Q6" s="367"/>
    </row>
    <row r="7" spans="1:17" ht="15" x14ac:dyDescent="0.25">
      <c r="A7" s="268" t="s">
        <v>78</v>
      </c>
      <c r="B7" s="250">
        <v>13549</v>
      </c>
      <c r="C7" s="250">
        <v>97712317.589999989</v>
      </c>
      <c r="D7" s="250">
        <v>16627286.620000001</v>
      </c>
      <c r="E7" s="250">
        <v>12589451.059999999</v>
      </c>
      <c r="F7" s="250">
        <v>7349550.6000000015</v>
      </c>
      <c r="G7" s="250">
        <v>4975542.1499999994</v>
      </c>
      <c r="H7" s="250">
        <f t="shared" si="0"/>
        <v>139254148.02000001</v>
      </c>
      <c r="K7" s="366"/>
      <c r="L7" s="367"/>
      <c r="M7" s="367"/>
      <c r="N7" s="367"/>
      <c r="O7" s="367"/>
      <c r="P7" s="367"/>
      <c r="Q7" s="367"/>
    </row>
    <row r="8" spans="1:17" ht="15" x14ac:dyDescent="0.25">
      <c r="A8" s="268" t="s">
        <v>79</v>
      </c>
      <c r="B8" s="250">
        <v>4973</v>
      </c>
      <c r="C8" s="250">
        <v>42418314.949999996</v>
      </c>
      <c r="D8" s="250">
        <v>8935697.9499999974</v>
      </c>
      <c r="E8" s="250">
        <v>7396400.8200000003</v>
      </c>
      <c r="F8" s="250">
        <v>3547651.9899999993</v>
      </c>
      <c r="G8" s="250">
        <v>710899.61</v>
      </c>
      <c r="H8" s="250">
        <f t="shared" si="0"/>
        <v>63008965.319999993</v>
      </c>
      <c r="K8" s="366"/>
      <c r="L8" s="367"/>
      <c r="M8" s="367"/>
      <c r="N8" s="367"/>
      <c r="O8" s="367"/>
      <c r="P8" s="367"/>
      <c r="Q8" s="367"/>
    </row>
    <row r="9" spans="1:17" ht="15" x14ac:dyDescent="0.25">
      <c r="A9" s="268" t="s">
        <v>80</v>
      </c>
      <c r="B9" s="270">
        <v>1854</v>
      </c>
      <c r="C9" s="270">
        <v>13376517.590000002</v>
      </c>
      <c r="D9" s="270">
        <v>3607473.41</v>
      </c>
      <c r="E9" s="270">
        <v>2903306.8699999996</v>
      </c>
      <c r="F9" s="270">
        <v>696965.73</v>
      </c>
      <c r="G9" s="270">
        <v>152689.75</v>
      </c>
      <c r="H9" s="270">
        <f t="shared" si="0"/>
        <v>20736953.350000001</v>
      </c>
      <c r="K9" s="366"/>
      <c r="L9" s="367"/>
      <c r="M9" s="367"/>
      <c r="N9" s="367"/>
      <c r="O9" s="367"/>
      <c r="P9" s="367"/>
      <c r="Q9" s="367"/>
    </row>
    <row r="10" spans="1:17" x14ac:dyDescent="0.2">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
      <c r="A11" s="268"/>
      <c r="B11" s="240"/>
      <c r="C11" s="271"/>
      <c r="D11" s="271"/>
      <c r="E11" s="271"/>
      <c r="F11" s="271"/>
      <c r="G11" s="271"/>
      <c r="H11" s="250"/>
    </row>
    <row r="12" spans="1:17" ht="15" x14ac:dyDescent="0.25">
      <c r="A12" s="268" t="s">
        <v>81</v>
      </c>
      <c r="B12" s="250">
        <v>21890</v>
      </c>
      <c r="C12" s="250">
        <v>158758109.69000003</v>
      </c>
      <c r="D12" s="250">
        <v>31067826.109999999</v>
      </c>
      <c r="E12" s="250">
        <v>15654708.610000003</v>
      </c>
      <c r="F12" s="250">
        <v>5695830.9700000007</v>
      </c>
      <c r="G12" s="250">
        <v>8990744.75</v>
      </c>
      <c r="H12" s="250">
        <f>SUM(C12:G12)</f>
        <v>220167220.13000003</v>
      </c>
      <c r="K12" s="366"/>
      <c r="L12" s="367"/>
      <c r="M12" s="367"/>
      <c r="N12" s="367"/>
      <c r="O12" s="367"/>
      <c r="P12" s="367"/>
      <c r="Q12" s="367"/>
    </row>
    <row r="13" spans="1:17" ht="15" x14ac:dyDescent="0.25">
      <c r="A13" s="268" t="s">
        <v>82</v>
      </c>
      <c r="B13" s="250">
        <v>6282</v>
      </c>
      <c r="C13" s="250">
        <v>47858660.010000005</v>
      </c>
      <c r="D13" s="250">
        <v>6305289.79</v>
      </c>
      <c r="E13" s="250">
        <v>5583545.0599999996</v>
      </c>
      <c r="F13" s="250">
        <v>2412618.42</v>
      </c>
      <c r="G13" s="250">
        <v>2946666.37</v>
      </c>
      <c r="H13" s="250">
        <f>SUM(C13:G13)</f>
        <v>65106779.650000006</v>
      </c>
      <c r="K13" s="366"/>
      <c r="L13" s="367"/>
      <c r="M13" s="367"/>
      <c r="N13" s="367"/>
      <c r="O13" s="367"/>
      <c r="P13" s="367"/>
      <c r="Q13" s="367"/>
    </row>
    <row r="14" spans="1:17" ht="15" x14ac:dyDescent="0.25">
      <c r="A14" s="268" t="s">
        <v>83</v>
      </c>
      <c r="B14" s="250">
        <v>5828</v>
      </c>
      <c r="C14" s="250">
        <v>47623776.510000013</v>
      </c>
      <c r="D14" s="250">
        <v>9089626.5200000014</v>
      </c>
      <c r="E14" s="250">
        <v>7464160.1199999992</v>
      </c>
      <c r="F14" s="250">
        <v>4492734.8899999997</v>
      </c>
      <c r="G14" s="250">
        <v>1950837.8</v>
      </c>
      <c r="H14" s="250">
        <f>SUM(C14:G14)</f>
        <v>70621135.840000004</v>
      </c>
      <c r="K14" s="366"/>
      <c r="L14" s="367"/>
      <c r="M14" s="367"/>
      <c r="N14" s="367"/>
      <c r="O14" s="367"/>
      <c r="P14" s="367"/>
      <c r="Q14" s="367"/>
    </row>
    <row r="15" spans="1:17" ht="15" x14ac:dyDescent="0.25">
      <c r="A15" s="268" t="s">
        <v>84</v>
      </c>
      <c r="B15" s="250">
        <v>5163</v>
      </c>
      <c r="C15" s="250">
        <v>45855922.109999999</v>
      </c>
      <c r="D15" s="250">
        <v>9812145.4000000004</v>
      </c>
      <c r="E15" s="250">
        <v>7491000.3999999994</v>
      </c>
      <c r="F15" s="250">
        <v>5980263.7599999979</v>
      </c>
      <c r="G15" s="250">
        <v>1933780.87</v>
      </c>
      <c r="H15" s="250">
        <f>SUM(C15:G15)</f>
        <v>71073112.539999992</v>
      </c>
      <c r="K15" s="366"/>
      <c r="L15" s="367"/>
      <c r="M15" s="367"/>
      <c r="N15" s="367"/>
      <c r="O15" s="367"/>
      <c r="P15" s="367"/>
      <c r="Q15" s="367"/>
    </row>
    <row r="16" spans="1:17" ht="15" x14ac:dyDescent="0.25">
      <c r="A16" s="268" t="s">
        <v>85</v>
      </c>
      <c r="B16" s="270">
        <v>1384</v>
      </c>
      <c r="C16" s="270">
        <v>18876864.750000004</v>
      </c>
      <c r="D16" s="270">
        <v>4634177.17</v>
      </c>
      <c r="E16" s="270">
        <v>3528661.9199999995</v>
      </c>
      <c r="F16" s="270">
        <v>2552571.8200000003</v>
      </c>
      <c r="G16" s="270">
        <v>309679.42000000004</v>
      </c>
      <c r="H16" s="270">
        <f>SUM(C16:G16)</f>
        <v>29901955.080000002</v>
      </c>
      <c r="K16" s="366"/>
      <c r="L16" s="367"/>
      <c r="M16" s="367"/>
      <c r="N16" s="367"/>
      <c r="O16" s="367"/>
      <c r="P16" s="367"/>
      <c r="Q16" s="367"/>
    </row>
    <row r="17" spans="1:17" x14ac:dyDescent="0.2">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
      <c r="A18" s="268"/>
      <c r="B18" s="240"/>
      <c r="C18" s="271"/>
      <c r="D18" s="271"/>
      <c r="E18" s="271"/>
      <c r="F18" s="271"/>
      <c r="G18" s="271"/>
      <c r="H18" s="250"/>
    </row>
    <row r="19" spans="1:17" ht="15" x14ac:dyDescent="0.25">
      <c r="A19" s="268" t="s">
        <v>86</v>
      </c>
      <c r="B19" s="250">
        <v>10013</v>
      </c>
      <c r="C19" s="250">
        <v>67677714.230000004</v>
      </c>
      <c r="D19" s="250">
        <v>11503416.459999999</v>
      </c>
      <c r="E19" s="250">
        <v>7957138.1400000006</v>
      </c>
      <c r="F19" s="250">
        <v>4911965.8899999997</v>
      </c>
      <c r="G19" s="250">
        <v>4430551.71</v>
      </c>
      <c r="H19" s="250">
        <f>SUM(C19:G19)</f>
        <v>96480786.429999992</v>
      </c>
      <c r="K19" s="366"/>
      <c r="L19" s="367"/>
      <c r="M19" s="367"/>
      <c r="N19" s="367"/>
      <c r="O19" s="367"/>
      <c r="P19" s="367"/>
      <c r="Q19" s="367"/>
    </row>
    <row r="20" spans="1:17" ht="15" x14ac:dyDescent="0.25">
      <c r="A20" s="268" t="s">
        <v>87</v>
      </c>
      <c r="B20" s="270">
        <v>7466</v>
      </c>
      <c r="C20" s="270">
        <v>73765309.61999999</v>
      </c>
      <c r="D20" s="270">
        <v>14098273.179999998</v>
      </c>
      <c r="E20" s="270">
        <v>12184409.150000004</v>
      </c>
      <c r="F20" s="270">
        <v>8829566.6999999993</v>
      </c>
      <c r="G20" s="270">
        <v>3263418.9699999997</v>
      </c>
      <c r="H20" s="270">
        <f>SUM(C20:G20)</f>
        <v>112140977.61999999</v>
      </c>
      <c r="K20" s="366"/>
      <c r="L20" s="367"/>
      <c r="M20" s="367"/>
      <c r="N20" s="367"/>
      <c r="O20" s="367"/>
      <c r="P20" s="367"/>
      <c r="Q20" s="367"/>
    </row>
    <row r="21" spans="1:17" ht="15" x14ac:dyDescent="0.25">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
      <c r="A42" s="268"/>
      <c r="B42" s="250"/>
      <c r="C42" s="248"/>
      <c r="D42" s="248"/>
      <c r="E42" s="248"/>
      <c r="F42" s="248"/>
      <c r="G42" s="248"/>
      <c r="H42" s="248"/>
    </row>
    <row r="43" spans="1:8" x14ac:dyDescent="0.2">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
      <c r="A6" s="268" t="s">
        <v>77</v>
      </c>
      <c r="B6" s="250">
        <v>13477</v>
      </c>
      <c r="C6" s="250">
        <v>96724261.850000009</v>
      </c>
      <c r="D6" s="250">
        <v>14209766.48</v>
      </c>
      <c r="E6" s="250">
        <v>11826041.93</v>
      </c>
      <c r="F6" s="250">
        <v>4573423.2</v>
      </c>
      <c r="G6" s="250">
        <v>3210481.01</v>
      </c>
      <c r="H6" s="250">
        <f t="shared" si="0"/>
        <v>130543974.47000003</v>
      </c>
    </row>
    <row r="7" spans="1:8" x14ac:dyDescent="0.2">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
      <c r="A9" s="268" t="s">
        <v>80</v>
      </c>
      <c r="B9" s="270">
        <v>1790</v>
      </c>
      <c r="C9" s="270">
        <v>11983398.869999999</v>
      </c>
      <c r="D9" s="270">
        <v>3884780.7299999995</v>
      </c>
      <c r="E9" s="270">
        <v>2762102.27</v>
      </c>
      <c r="F9" s="270">
        <v>791897.05000000016</v>
      </c>
      <c r="G9" s="270">
        <v>98261.19</v>
      </c>
      <c r="H9" s="270">
        <f t="shared" si="0"/>
        <v>19520440.109999999</v>
      </c>
    </row>
    <row r="10" spans="1:8" x14ac:dyDescent="0.2">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
      <c r="A11" s="268"/>
      <c r="B11" s="240"/>
      <c r="C11" s="271"/>
      <c r="D11" s="271"/>
      <c r="E11" s="271"/>
      <c r="F11" s="271"/>
      <c r="G11" s="271"/>
      <c r="H11" s="250"/>
    </row>
    <row r="12" spans="1:8" x14ac:dyDescent="0.2">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
      <c r="A14" s="268" t="s">
        <v>83</v>
      </c>
      <c r="B14" s="240">
        <v>5426</v>
      </c>
      <c r="C14" s="240">
        <v>40938639.63000001</v>
      </c>
      <c r="D14" s="240">
        <v>8063800.7500000009</v>
      </c>
      <c r="E14" s="240">
        <v>6779193.25</v>
      </c>
      <c r="F14" s="240">
        <v>7964441.1900000004</v>
      </c>
      <c r="G14" s="240">
        <v>1148652.81</v>
      </c>
      <c r="H14" s="250">
        <f>SUM(C14:G14)</f>
        <v>64894727.63000001</v>
      </c>
    </row>
    <row r="15" spans="1:8" x14ac:dyDescent="0.2">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
      <c r="A18" s="268"/>
      <c r="B18" s="240"/>
      <c r="C18" s="271"/>
      <c r="D18" s="271"/>
      <c r="E18" s="271"/>
      <c r="F18" s="271"/>
      <c r="G18" s="271"/>
      <c r="H18" s="250"/>
    </row>
    <row r="19" spans="1:8" x14ac:dyDescent="0.2">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
      <c r="A42" s="268"/>
      <c r="B42" s="250"/>
      <c r="C42" s="248"/>
      <c r="D42" s="248"/>
      <c r="E42" s="248"/>
      <c r="F42" s="248"/>
      <c r="G42" s="248"/>
      <c r="H42" s="248"/>
    </row>
    <row r="43" spans="1:8" x14ac:dyDescent="0.2">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
      <c r="A6" s="268" t="s">
        <v>77</v>
      </c>
      <c r="B6" s="250">
        <v>13477</v>
      </c>
      <c r="C6" s="250">
        <v>98826039.669999972</v>
      </c>
      <c r="D6" s="250">
        <v>14220391.99</v>
      </c>
      <c r="E6" s="250">
        <v>11863272.140000001</v>
      </c>
      <c r="F6" s="250">
        <v>4573423.2</v>
      </c>
      <c r="G6" s="250">
        <v>3210481.01</v>
      </c>
      <c r="H6" s="250">
        <f t="shared" si="0"/>
        <v>132693608.00999998</v>
      </c>
    </row>
    <row r="7" spans="1:8" x14ac:dyDescent="0.2">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
      <c r="A9" s="268" t="s">
        <v>80</v>
      </c>
      <c r="B9" s="270">
        <v>1790</v>
      </c>
      <c r="C9" s="270">
        <v>12273806.550000001</v>
      </c>
      <c r="D9" s="270">
        <v>3896562.7199999997</v>
      </c>
      <c r="E9" s="270">
        <v>2802287.41</v>
      </c>
      <c r="F9" s="270">
        <v>791897.05000000016</v>
      </c>
      <c r="G9" s="270">
        <v>98261.19</v>
      </c>
      <c r="H9" s="270">
        <f t="shared" si="0"/>
        <v>19862814.920000002</v>
      </c>
    </row>
    <row r="10" spans="1:8" x14ac:dyDescent="0.2">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
      <c r="A11" s="268"/>
      <c r="B11" s="240"/>
      <c r="C11" s="271"/>
      <c r="D11" s="271"/>
      <c r="E11" s="271"/>
      <c r="F11" s="271"/>
      <c r="G11" s="271"/>
      <c r="H11" s="250"/>
    </row>
    <row r="12" spans="1:8" x14ac:dyDescent="0.2">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
      <c r="A18" s="268"/>
      <c r="B18" s="240"/>
      <c r="C18" s="271"/>
      <c r="D18" s="271"/>
      <c r="E18" s="271"/>
      <c r="F18" s="271"/>
      <c r="G18" s="271"/>
      <c r="H18" s="250"/>
    </row>
    <row r="19" spans="1:8" x14ac:dyDescent="0.2">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
      <c r="A42" s="268"/>
      <c r="B42" s="250"/>
      <c r="C42" s="248"/>
      <c r="D42" s="248"/>
      <c r="E42" s="248"/>
      <c r="F42" s="248"/>
      <c r="G42" s="248"/>
      <c r="H42" s="248"/>
    </row>
    <row r="43" spans="1:8" x14ac:dyDescent="0.2">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5"/>
  <dimension ref="A1:S76"/>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1051</v>
      </c>
      <c r="B2" s="251"/>
      <c r="C2" s="251"/>
      <c r="D2" s="251"/>
      <c r="E2" s="251"/>
      <c r="F2" s="251"/>
      <c r="G2" s="251"/>
      <c r="H2" s="251"/>
    </row>
    <row r="3" spans="1:19" ht="34.5" x14ac:dyDescent="0.25">
      <c r="A3" s="264" t="s">
        <v>245</v>
      </c>
      <c r="B3" s="297" t="s">
        <v>1027</v>
      </c>
      <c r="C3" s="296" t="s">
        <v>1045</v>
      </c>
      <c r="D3" s="296" t="s">
        <v>1046</v>
      </c>
      <c r="E3" s="296" t="s">
        <v>1047</v>
      </c>
      <c r="F3" s="296" t="s">
        <v>1048</v>
      </c>
      <c r="G3" s="296" t="s">
        <v>1049</v>
      </c>
      <c r="H3" s="296" t="s">
        <v>1050</v>
      </c>
      <c r="L3" s="333"/>
      <c r="M3" s="333"/>
      <c r="N3" s="333"/>
      <c r="O3" s="333"/>
      <c r="P3" s="333"/>
      <c r="Q3" s="333"/>
      <c r="R3" s="333"/>
      <c r="S3" s="333"/>
    </row>
    <row r="4" spans="1:19" ht="15" x14ac:dyDescent="0.25">
      <c r="A4" s="248" t="s">
        <v>102</v>
      </c>
      <c r="B4" s="250">
        <v>37450</v>
      </c>
      <c r="C4" s="250">
        <v>254946018.28999999</v>
      </c>
      <c r="D4" s="250">
        <v>33751425.82</v>
      </c>
      <c r="E4" s="250">
        <v>17748895.760000002</v>
      </c>
      <c r="F4" s="250">
        <v>6585552.1699999999</v>
      </c>
      <c r="G4" s="250">
        <v>3094059.55</v>
      </c>
      <c r="H4" s="250">
        <f t="shared" ref="H4:H9" si="0">SUM(C4:G4)</f>
        <v>316125951.59000003</v>
      </c>
      <c r="L4" s="333"/>
      <c r="M4" s="334"/>
      <c r="N4" s="334"/>
      <c r="O4" s="334"/>
      <c r="P4" s="334"/>
      <c r="Q4" s="334"/>
      <c r="R4" s="334"/>
      <c r="S4" s="335"/>
    </row>
    <row r="5" spans="1:19" ht="15" x14ac:dyDescent="0.25">
      <c r="A5" s="268" t="s">
        <v>76</v>
      </c>
      <c r="B5" s="250">
        <v>18051</v>
      </c>
      <c r="C5" s="250">
        <v>135703920.36000001</v>
      </c>
      <c r="D5" s="250">
        <v>17317770.690000001</v>
      </c>
      <c r="E5" s="250">
        <v>13904631.73</v>
      </c>
      <c r="F5" s="250">
        <v>9926485.7400000002</v>
      </c>
      <c r="G5" s="250">
        <v>8254722.3700000001</v>
      </c>
      <c r="H5" s="250">
        <f t="shared" si="0"/>
        <v>185107530.89000002</v>
      </c>
      <c r="L5" s="333"/>
      <c r="M5" s="334"/>
      <c r="N5" s="334"/>
      <c r="O5" s="334"/>
      <c r="P5" s="334"/>
      <c r="Q5" s="334"/>
      <c r="R5" s="334"/>
      <c r="S5" s="335"/>
    </row>
    <row r="6" spans="1:19" ht="15" x14ac:dyDescent="0.25">
      <c r="A6" s="268" t="s">
        <v>77</v>
      </c>
      <c r="B6" s="250">
        <v>13477</v>
      </c>
      <c r="C6" s="250">
        <v>102417456.48</v>
      </c>
      <c r="D6" s="250">
        <v>14586922.23</v>
      </c>
      <c r="E6" s="250">
        <v>13308979.43</v>
      </c>
      <c r="F6" s="250">
        <v>4777813.9000000004</v>
      </c>
      <c r="G6" s="250">
        <v>3210481.01</v>
      </c>
      <c r="H6" s="250">
        <f t="shared" si="0"/>
        <v>138301653.05000001</v>
      </c>
      <c r="L6" s="333"/>
      <c r="M6" s="334"/>
      <c r="N6" s="334"/>
      <c r="O6" s="334"/>
      <c r="P6" s="334"/>
      <c r="Q6" s="334"/>
      <c r="R6" s="334"/>
      <c r="S6" s="335"/>
    </row>
    <row r="7" spans="1:19" ht="15" x14ac:dyDescent="0.25">
      <c r="A7" s="268" t="s">
        <v>78</v>
      </c>
      <c r="B7" s="250">
        <v>13204</v>
      </c>
      <c r="C7" s="250">
        <v>93785649.480000004</v>
      </c>
      <c r="D7" s="250">
        <v>15964085.42</v>
      </c>
      <c r="E7" s="250">
        <v>13011093.960000001</v>
      </c>
      <c r="F7" s="250">
        <v>6272780.4500000002</v>
      </c>
      <c r="G7" s="250">
        <v>4660173.62</v>
      </c>
      <c r="H7" s="250">
        <f t="shared" si="0"/>
        <v>133693782.93000002</v>
      </c>
      <c r="L7" s="333"/>
      <c r="M7" s="334"/>
      <c r="N7" s="334"/>
      <c r="O7" s="334"/>
      <c r="P7" s="334"/>
      <c r="Q7" s="334"/>
      <c r="R7" s="334"/>
      <c r="S7" s="335"/>
    </row>
    <row r="8" spans="1:19" ht="15" x14ac:dyDescent="0.25">
      <c r="A8" s="268" t="s">
        <v>79</v>
      </c>
      <c r="B8" s="250">
        <v>5654</v>
      </c>
      <c r="C8" s="250">
        <v>45970182.670000002</v>
      </c>
      <c r="D8" s="250">
        <v>9854667.9399999995</v>
      </c>
      <c r="E8" s="250">
        <v>8204449.5599999996</v>
      </c>
      <c r="F8" s="250">
        <v>7595307.4199999999</v>
      </c>
      <c r="G8" s="250">
        <v>1030953.21</v>
      </c>
      <c r="H8" s="250">
        <f t="shared" si="0"/>
        <v>72655560.799999997</v>
      </c>
      <c r="L8" s="333"/>
      <c r="M8" s="334"/>
      <c r="N8" s="334"/>
      <c r="O8" s="334"/>
      <c r="P8" s="334"/>
      <c r="Q8" s="334"/>
      <c r="R8" s="334"/>
      <c r="S8" s="335"/>
    </row>
    <row r="9" spans="1:19" ht="15" x14ac:dyDescent="0.25">
      <c r="A9" s="268" t="s">
        <v>80</v>
      </c>
      <c r="B9" s="270">
        <v>1790</v>
      </c>
      <c r="C9" s="270">
        <v>12418389.800000001</v>
      </c>
      <c r="D9" s="270">
        <v>3917777.63</v>
      </c>
      <c r="E9" s="270">
        <v>2852696.21</v>
      </c>
      <c r="F9" s="270">
        <v>816321.3</v>
      </c>
      <c r="G9" s="270">
        <v>98261.19</v>
      </c>
      <c r="H9" s="270">
        <f t="shared" si="0"/>
        <v>20103446.130000003</v>
      </c>
      <c r="L9" s="333"/>
      <c r="M9" s="334"/>
      <c r="N9" s="334"/>
      <c r="O9" s="334"/>
      <c r="P9" s="334"/>
      <c r="Q9" s="334"/>
      <c r="R9" s="334"/>
      <c r="S9" s="335"/>
    </row>
    <row r="10" spans="1:19" ht="15" x14ac:dyDescent="0.25">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33"/>
      <c r="M10" s="334"/>
      <c r="N10" s="334"/>
      <c r="O10" s="334"/>
      <c r="P10" s="334"/>
      <c r="Q10" s="334"/>
      <c r="R10" s="334"/>
      <c r="S10" s="335"/>
    </row>
    <row r="11" spans="1:19" ht="15" x14ac:dyDescent="0.25">
      <c r="A11" s="268"/>
      <c r="B11" s="240"/>
      <c r="C11" s="271"/>
      <c r="D11" s="271"/>
      <c r="E11" s="271"/>
      <c r="F11" s="271"/>
      <c r="G11" s="271"/>
      <c r="H11" s="250"/>
      <c r="L11" s="333"/>
      <c r="M11" s="334"/>
      <c r="N11" s="334"/>
      <c r="O11" s="334"/>
      <c r="P11" s="334"/>
      <c r="Q11" s="334"/>
      <c r="R11" s="334"/>
      <c r="S11" s="335"/>
    </row>
    <row r="12" spans="1:19" ht="15" x14ac:dyDescent="0.25">
      <c r="A12" s="268" t="s">
        <v>81</v>
      </c>
      <c r="B12" s="250">
        <v>22224</v>
      </c>
      <c r="C12" s="250">
        <v>162659186.00999999</v>
      </c>
      <c r="D12" s="250">
        <v>31621758.300000001</v>
      </c>
      <c r="E12" s="250">
        <v>15845853.15</v>
      </c>
      <c r="F12" s="250">
        <v>5134889.43</v>
      </c>
      <c r="G12" s="250">
        <v>8897360.0500000007</v>
      </c>
      <c r="H12" s="250">
        <f>SUM(C12:G12)</f>
        <v>224159046.94000003</v>
      </c>
      <c r="L12" s="333"/>
      <c r="M12" s="334"/>
      <c r="N12" s="334"/>
      <c r="O12" s="334"/>
      <c r="P12" s="334"/>
      <c r="Q12" s="334"/>
      <c r="R12" s="334"/>
      <c r="S12" s="335"/>
    </row>
    <row r="13" spans="1:19" ht="15" x14ac:dyDescent="0.25">
      <c r="A13" s="268" t="s">
        <v>82</v>
      </c>
      <c r="B13" s="250">
        <v>6925</v>
      </c>
      <c r="C13" s="250">
        <v>51124368.509999998</v>
      </c>
      <c r="D13" s="250">
        <v>6652157.8700000001</v>
      </c>
      <c r="E13" s="250">
        <v>6176484.8499999996</v>
      </c>
      <c r="F13" s="250">
        <v>4115809.64</v>
      </c>
      <c r="G13" s="250">
        <v>1831080.99</v>
      </c>
      <c r="H13" s="250">
        <f>SUM(C13:G13)</f>
        <v>69899901.859999985</v>
      </c>
      <c r="L13" s="333"/>
      <c r="M13" s="334"/>
      <c r="N13" s="334"/>
      <c r="O13" s="334"/>
      <c r="P13" s="334"/>
      <c r="Q13" s="334"/>
      <c r="R13" s="334"/>
      <c r="S13" s="335"/>
    </row>
    <row r="14" spans="1:19" ht="15" x14ac:dyDescent="0.25">
      <c r="A14" s="268" t="s">
        <v>83</v>
      </c>
      <c r="B14" s="250">
        <v>5426</v>
      </c>
      <c r="C14" s="250">
        <v>42476649.009999998</v>
      </c>
      <c r="D14" s="250">
        <v>8288525.6900000004</v>
      </c>
      <c r="E14" s="250">
        <v>7005020.6100000003</v>
      </c>
      <c r="F14" s="250">
        <v>7964441.1900000004</v>
      </c>
      <c r="G14" s="250">
        <v>1148652.81</v>
      </c>
      <c r="H14" s="250">
        <f>SUM(C14:G14)</f>
        <v>66883289.309999995</v>
      </c>
      <c r="L14" s="333"/>
      <c r="M14" s="334"/>
      <c r="N14" s="334"/>
      <c r="O14" s="334"/>
      <c r="P14" s="334"/>
      <c r="Q14" s="334"/>
      <c r="R14" s="334"/>
      <c r="S14" s="335"/>
    </row>
    <row r="15" spans="1:19" ht="15" x14ac:dyDescent="0.25">
      <c r="A15" s="268" t="s">
        <v>84</v>
      </c>
      <c r="B15" s="250">
        <v>5335</v>
      </c>
      <c r="C15" s="250">
        <v>45933123.729999997</v>
      </c>
      <c r="D15" s="250">
        <v>10106936.43</v>
      </c>
      <c r="E15" s="250">
        <v>7566415.6799999997</v>
      </c>
      <c r="F15" s="250">
        <v>5053403.47</v>
      </c>
      <c r="G15" s="250">
        <v>2441747.98</v>
      </c>
      <c r="H15" s="250">
        <f>SUM(C15:G15)</f>
        <v>71101627.290000007</v>
      </c>
      <c r="L15" s="333"/>
      <c r="M15" s="334"/>
      <c r="N15" s="334"/>
      <c r="O15" s="334"/>
      <c r="P15" s="334"/>
      <c r="Q15" s="334"/>
      <c r="R15" s="334"/>
      <c r="S15" s="335"/>
    </row>
    <row r="16" spans="1:19" ht="15" x14ac:dyDescent="0.25">
      <c r="A16" s="268" t="s">
        <v>85</v>
      </c>
      <c r="B16" s="270">
        <v>1736</v>
      </c>
      <c r="C16" s="270">
        <v>20838823.84</v>
      </c>
      <c r="D16" s="270">
        <v>5655131.5</v>
      </c>
      <c r="E16" s="270">
        <v>4344043.8600000003</v>
      </c>
      <c r="F16" s="270">
        <v>5628441.8200000003</v>
      </c>
      <c r="G16" s="270">
        <v>515458.14</v>
      </c>
      <c r="H16" s="270">
        <f>SUM(C16:G16)</f>
        <v>36981899.159999996</v>
      </c>
      <c r="L16" s="333"/>
      <c r="M16" s="334"/>
      <c r="N16" s="334"/>
      <c r="O16" s="334"/>
      <c r="P16" s="334"/>
      <c r="Q16" s="334"/>
      <c r="R16" s="334"/>
      <c r="S16" s="335"/>
    </row>
    <row r="17" spans="1:19" ht="15" x14ac:dyDescent="0.25">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33"/>
      <c r="M17" s="334"/>
      <c r="N17" s="334"/>
      <c r="O17" s="334"/>
      <c r="P17" s="334"/>
      <c r="Q17" s="334"/>
      <c r="R17" s="334"/>
      <c r="S17" s="335"/>
    </row>
    <row r="18" spans="1:19" x14ac:dyDescent="0.2">
      <c r="A18" s="268"/>
      <c r="B18" s="240"/>
      <c r="C18" s="271"/>
      <c r="D18" s="271"/>
      <c r="E18" s="271"/>
      <c r="F18" s="271"/>
      <c r="G18" s="271"/>
      <c r="H18" s="250"/>
      <c r="L18" s="139"/>
      <c r="M18" s="139"/>
      <c r="N18" s="139"/>
      <c r="O18" s="139"/>
      <c r="P18" s="139"/>
      <c r="Q18" s="139"/>
      <c r="R18" s="139"/>
      <c r="S18" s="139"/>
    </row>
    <row r="19" spans="1:19" x14ac:dyDescent="0.2">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
      <c r="A22" s="268"/>
      <c r="B22" s="250"/>
      <c r="C22" s="250"/>
      <c r="D22" s="250"/>
      <c r="E22" s="250"/>
      <c r="F22" s="250"/>
      <c r="G22" s="250"/>
      <c r="H22" s="250"/>
    </row>
    <row r="23" spans="1:19" ht="13.5" thickBot="1" x14ac:dyDescent="0.25">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1052</v>
      </c>
      <c r="B26" s="264"/>
      <c r="C26" s="264"/>
      <c r="D26" s="264"/>
      <c r="E26" s="264"/>
      <c r="F26" s="264"/>
      <c r="G26" s="264"/>
      <c r="H26" s="264"/>
    </row>
    <row r="27" spans="1:19"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
      <c r="A42" s="268"/>
      <c r="B42" s="250"/>
      <c r="C42" s="248"/>
      <c r="D42" s="248"/>
      <c r="E42" s="248"/>
      <c r="F42" s="248"/>
      <c r="G42" s="248"/>
      <c r="H42" s="248"/>
    </row>
    <row r="43" spans="1:8" x14ac:dyDescent="0.2">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
      <c r="A5" s="268" t="s">
        <v>76</v>
      </c>
      <c r="B5" s="250">
        <v>18748</v>
      </c>
      <c r="C5" s="250">
        <v>133493156.12999998</v>
      </c>
      <c r="D5" s="250">
        <v>16396228.650000002</v>
      </c>
      <c r="E5" s="250">
        <v>13617807.57</v>
      </c>
      <c r="F5" s="250">
        <v>4100437.65</v>
      </c>
      <c r="G5" s="250">
        <v>8566072.0700000003</v>
      </c>
      <c r="H5" s="250">
        <f t="shared" si="0"/>
        <v>176173702.06999996</v>
      </c>
    </row>
    <row r="6" spans="1:8" x14ac:dyDescent="0.2">
      <c r="A6" s="268" t="s">
        <v>77</v>
      </c>
      <c r="B6" s="250">
        <v>11756</v>
      </c>
      <c r="C6" s="250">
        <v>84845115.370000005</v>
      </c>
      <c r="D6" s="250">
        <v>12012592.860000001</v>
      </c>
      <c r="E6" s="250">
        <v>10300336.230000002</v>
      </c>
      <c r="F6" s="250">
        <v>3383319.38</v>
      </c>
      <c r="G6" s="250">
        <v>3153319.44</v>
      </c>
      <c r="H6" s="250">
        <f t="shared" si="0"/>
        <v>113694683.28</v>
      </c>
    </row>
    <row r="7" spans="1:8" x14ac:dyDescent="0.2">
      <c r="A7" s="268" t="s">
        <v>78</v>
      </c>
      <c r="B7" s="250">
        <v>14373</v>
      </c>
      <c r="C7" s="250">
        <v>97636058.739999995</v>
      </c>
      <c r="D7" s="250">
        <v>16109480.070000004</v>
      </c>
      <c r="E7" s="250">
        <v>13386118.160000004</v>
      </c>
      <c r="F7" s="250">
        <v>3718730.32</v>
      </c>
      <c r="G7" s="250">
        <v>5059080.2699999996</v>
      </c>
      <c r="H7" s="250">
        <f t="shared" si="0"/>
        <v>135909467.56</v>
      </c>
    </row>
    <row r="8" spans="1:8" x14ac:dyDescent="0.2">
      <c r="A8" s="268" t="s">
        <v>79</v>
      </c>
      <c r="B8" s="250">
        <v>5804</v>
      </c>
      <c r="C8" s="250">
        <v>44184598.810000002</v>
      </c>
      <c r="D8" s="250">
        <v>8662192.8199999984</v>
      </c>
      <c r="E8" s="250">
        <v>7774552.2599999988</v>
      </c>
      <c r="F8" s="250">
        <v>5022198</v>
      </c>
      <c r="G8" s="250">
        <v>1084194.58</v>
      </c>
      <c r="H8" s="250">
        <f t="shared" si="0"/>
        <v>66727736.469999999</v>
      </c>
    </row>
    <row r="9" spans="1:8" x14ac:dyDescent="0.2">
      <c r="A9" s="268" t="s">
        <v>80</v>
      </c>
      <c r="B9" s="285">
        <v>1629</v>
      </c>
      <c r="C9" s="287">
        <v>11164809.280000007</v>
      </c>
      <c r="D9" s="270">
        <v>3100173.52</v>
      </c>
      <c r="E9" s="270">
        <v>2605497.7799999998</v>
      </c>
      <c r="F9" s="270">
        <v>709041.3</v>
      </c>
      <c r="G9" s="270">
        <v>76225.740000000005</v>
      </c>
      <c r="H9" s="270">
        <f t="shared" si="0"/>
        <v>17655747.620000005</v>
      </c>
    </row>
    <row r="10" spans="1:8" x14ac:dyDescent="0.2">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
      <c r="A14" s="268" t="s">
        <v>83</v>
      </c>
      <c r="B14" s="250">
        <v>5389</v>
      </c>
      <c r="C14" s="250">
        <v>39720049.709999986</v>
      </c>
      <c r="D14" s="250">
        <v>7654692.3500000015</v>
      </c>
      <c r="E14" s="250">
        <v>6121288.1600000011</v>
      </c>
      <c r="F14" s="250">
        <v>2914353.55</v>
      </c>
      <c r="G14" s="250">
        <v>1519250.53</v>
      </c>
      <c r="H14" s="250">
        <f>SUM(C14:G14)</f>
        <v>57929634.29999999</v>
      </c>
    </row>
    <row r="15" spans="1:8" x14ac:dyDescent="0.2">
      <c r="A15" s="268" t="s">
        <v>84</v>
      </c>
      <c r="B15" s="250">
        <v>5197</v>
      </c>
      <c r="C15" s="250">
        <v>42526914.450000003</v>
      </c>
      <c r="D15" s="250">
        <v>8752261.7700000014</v>
      </c>
      <c r="E15" s="250">
        <v>7479379.6399999987</v>
      </c>
      <c r="F15" s="250">
        <v>3192465.8</v>
      </c>
      <c r="G15" s="250">
        <v>2489159.1</v>
      </c>
      <c r="H15" s="250">
        <f>SUM(C15:G15)</f>
        <v>64440180.760000005</v>
      </c>
    </row>
    <row r="16" spans="1:8" x14ac:dyDescent="0.2">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
      <c r="A18" s="268"/>
      <c r="B18" s="240"/>
      <c r="C18" s="271"/>
      <c r="D18" s="271"/>
      <c r="E18" s="271"/>
      <c r="F18" s="271"/>
      <c r="G18" s="271"/>
      <c r="H18" s="250"/>
    </row>
    <row r="19" spans="1:8" x14ac:dyDescent="0.2">
      <c r="A19" s="268" t="s">
        <v>86</v>
      </c>
      <c r="B19" s="250">
        <v>10157</v>
      </c>
      <c r="C19" s="250">
        <v>63229357.319999993</v>
      </c>
      <c r="D19" s="250">
        <v>10410368.560000001</v>
      </c>
      <c r="E19" s="250">
        <v>8428027.209999999</v>
      </c>
      <c r="F19" s="250">
        <v>1717118.33</v>
      </c>
      <c r="G19" s="250">
        <v>4502536.8</v>
      </c>
      <c r="H19" s="250">
        <f>SUM(C19:G19)</f>
        <v>88287408.219999984</v>
      </c>
    </row>
    <row r="20" spans="1:8" x14ac:dyDescent="0.2">
      <c r="A20" s="268" t="s">
        <v>87</v>
      </c>
      <c r="B20" s="285">
        <v>7533</v>
      </c>
      <c r="C20" s="287">
        <v>67778758.74000001</v>
      </c>
      <c r="D20" s="287">
        <v>12108242.08</v>
      </c>
      <c r="E20" s="287">
        <v>11959479.960000003</v>
      </c>
      <c r="F20" s="287">
        <v>4684761.29</v>
      </c>
      <c r="G20" s="287">
        <v>2380817.25</v>
      </c>
      <c r="H20" s="270">
        <f>SUM(C20:G20)</f>
        <v>98912059.320000023</v>
      </c>
    </row>
    <row r="21" spans="1:8" x14ac:dyDescent="0.2">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
      <c r="A42" s="268"/>
      <c r="B42" s="250"/>
      <c r="C42" s="248"/>
      <c r="D42" s="248"/>
      <c r="E42" s="248"/>
      <c r="F42" s="248"/>
      <c r="G42" s="248"/>
      <c r="H42" s="248"/>
    </row>
    <row r="43" spans="1:8" x14ac:dyDescent="0.2">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7"/>
  <dimension ref="A1:H76"/>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
      <c r="A5" s="268" t="s">
        <v>76</v>
      </c>
      <c r="B5" s="250">
        <v>18748</v>
      </c>
      <c r="C5" s="250">
        <v>133493156.13</v>
      </c>
      <c r="D5" s="250">
        <v>16396228.65</v>
      </c>
      <c r="E5" s="250">
        <v>13617807.57</v>
      </c>
      <c r="F5" s="250">
        <v>4134425.08</v>
      </c>
      <c r="G5" s="250">
        <v>8566072.0700000003</v>
      </c>
      <c r="H5" s="250">
        <f t="shared" si="0"/>
        <v>176207689.5</v>
      </c>
    </row>
    <row r="6" spans="1:8" x14ac:dyDescent="0.2">
      <c r="A6" s="268" t="s">
        <v>77</v>
      </c>
      <c r="B6" s="250">
        <v>11756</v>
      </c>
      <c r="C6" s="250">
        <v>84845115.370000005</v>
      </c>
      <c r="D6" s="250">
        <v>12012592.859999999</v>
      </c>
      <c r="E6" s="250">
        <v>10305336.23</v>
      </c>
      <c r="F6" s="250">
        <v>3393959.38</v>
      </c>
      <c r="G6" s="250">
        <v>3153319.44</v>
      </c>
      <c r="H6" s="250">
        <f t="shared" si="0"/>
        <v>113710323.28</v>
      </c>
    </row>
    <row r="7" spans="1:8" x14ac:dyDescent="0.2">
      <c r="A7" s="268" t="s">
        <v>78</v>
      </c>
      <c r="B7" s="250">
        <v>14373</v>
      </c>
      <c r="C7" s="250">
        <v>97636058.739999995</v>
      </c>
      <c r="D7" s="250">
        <v>16111790.07</v>
      </c>
      <c r="E7" s="250">
        <v>13386118.16</v>
      </c>
      <c r="F7" s="250">
        <v>3718730.32</v>
      </c>
      <c r="G7" s="250">
        <v>5059080.2699999996</v>
      </c>
      <c r="H7" s="250">
        <f t="shared" si="0"/>
        <v>135911777.56</v>
      </c>
    </row>
    <row r="8" spans="1:8" x14ac:dyDescent="0.2">
      <c r="A8" s="268" t="s">
        <v>79</v>
      </c>
      <c r="B8" s="250">
        <v>5804</v>
      </c>
      <c r="C8" s="250">
        <v>44184598.810000002</v>
      </c>
      <c r="D8" s="250">
        <v>8679978.8200000003</v>
      </c>
      <c r="E8" s="250">
        <v>7779552.2599999998</v>
      </c>
      <c r="F8" s="250">
        <v>5022198</v>
      </c>
      <c r="G8" s="250">
        <v>1084194.58</v>
      </c>
      <c r="H8" s="250">
        <f t="shared" si="0"/>
        <v>66750522.469999999</v>
      </c>
    </row>
    <row r="9" spans="1:8" x14ac:dyDescent="0.2">
      <c r="A9" s="268" t="s">
        <v>80</v>
      </c>
      <c r="B9" s="285">
        <v>1629</v>
      </c>
      <c r="C9" s="287">
        <v>11164809.279999999</v>
      </c>
      <c r="D9" s="270">
        <v>3100173.52</v>
      </c>
      <c r="E9" s="270">
        <v>2610497.7799999998</v>
      </c>
      <c r="F9" s="270">
        <v>747756.74</v>
      </c>
      <c r="G9" s="270">
        <v>76225.740000000005</v>
      </c>
      <c r="H9" s="270">
        <f t="shared" si="0"/>
        <v>17699463.059999995</v>
      </c>
    </row>
    <row r="10" spans="1:8" x14ac:dyDescent="0.2">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
      <c r="A15" s="268" t="s">
        <v>84</v>
      </c>
      <c r="B15" s="250">
        <v>5197</v>
      </c>
      <c r="C15" s="250">
        <v>42526914.450000003</v>
      </c>
      <c r="D15" s="250">
        <v>8753261.7699999996</v>
      </c>
      <c r="E15" s="250">
        <v>7479379.6399999997</v>
      </c>
      <c r="F15" s="250">
        <v>3192465.8</v>
      </c>
      <c r="G15" s="250">
        <v>2489159.1</v>
      </c>
      <c r="H15" s="250">
        <f>SUM(C15:G15)</f>
        <v>64441180.759999998</v>
      </c>
    </row>
    <row r="16" spans="1:8" x14ac:dyDescent="0.2">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
      <c r="A18" s="268"/>
      <c r="B18" s="240"/>
      <c r="C18" s="271"/>
      <c r="D18" s="271"/>
      <c r="E18" s="271"/>
      <c r="F18" s="271"/>
      <c r="G18" s="271"/>
      <c r="H18" s="250"/>
    </row>
    <row r="19" spans="1:8" x14ac:dyDescent="0.2">
      <c r="A19" s="268" t="s">
        <v>86</v>
      </c>
      <c r="B19" s="250">
        <v>10157</v>
      </c>
      <c r="C19" s="250">
        <v>63406749.359999999</v>
      </c>
      <c r="D19" s="250">
        <v>10420011.52</v>
      </c>
      <c r="E19" s="250">
        <v>8428027.2100000009</v>
      </c>
      <c r="F19" s="250">
        <v>1722118.33</v>
      </c>
      <c r="G19" s="250">
        <v>4502536.8</v>
      </c>
      <c r="H19" s="250">
        <f>SUM(C19:G19)</f>
        <v>88479443.219999999</v>
      </c>
    </row>
    <row r="20" spans="1:8" x14ac:dyDescent="0.2">
      <c r="A20" s="268" t="s">
        <v>87</v>
      </c>
      <c r="B20" s="285">
        <v>7489</v>
      </c>
      <c r="C20" s="287">
        <v>67778758.74000001</v>
      </c>
      <c r="D20" s="287">
        <v>12108242.08</v>
      </c>
      <c r="E20" s="287">
        <v>11964479.960000003</v>
      </c>
      <c r="F20" s="287">
        <v>4695404.29</v>
      </c>
      <c r="G20" s="287">
        <v>2380817.25</v>
      </c>
      <c r="H20" s="270">
        <f>SUM(C20:G20)</f>
        <v>98927702.320000023</v>
      </c>
    </row>
    <row r="21" spans="1:8" x14ac:dyDescent="0.2">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
      <c r="A42" s="268"/>
      <c r="B42" s="250"/>
      <c r="C42" s="248"/>
      <c r="D42" s="248"/>
      <c r="E42" s="248"/>
      <c r="F42" s="248"/>
      <c r="G42" s="248"/>
      <c r="H42" s="248"/>
    </row>
    <row r="43" spans="1:8" x14ac:dyDescent="0.2">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56</vt:i4>
      </vt:variant>
    </vt:vector>
  </HeadingPairs>
  <TitlesOfParts>
    <vt:vector size="173" baseType="lpstr">
      <vt:lpstr>Exp&amp;RevDefinition</vt:lpstr>
      <vt:lpstr>anbrecap</vt:lpstr>
      <vt:lpstr>revper</vt:lpstr>
      <vt:lpstr>rev$%recap</vt:lpstr>
      <vt:lpstr>19Rev</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ExpChart2019</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19func</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19obj</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'19Rev'!Print_Area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Casey, Debbie</cp:lastModifiedBy>
  <cp:lastPrinted>2018-12-16T14:11:13Z</cp:lastPrinted>
  <dcterms:created xsi:type="dcterms:W3CDTF">2000-08-28T20:18:34Z</dcterms:created>
  <dcterms:modified xsi:type="dcterms:W3CDTF">2022-01-03T18:16:09Z</dcterms:modified>
</cp:coreProperties>
</file>